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qilah_hassan\Desktop\website_BOP\website\Highlights\"/>
    </mc:Choice>
  </mc:AlternateContent>
  <xr:revisionPtr revIDLastSave="0" documentId="8_{5FF2EE51-4FE7-4FAE-8CB3-9D1B6A80D6FD}" xr6:coauthVersionLast="36" xr6:coauthVersionMax="36" xr10:uidLastSave="{00000000-0000-0000-0000-000000000000}"/>
  <bookViews>
    <workbookView xWindow="9708" yWindow="48" windowWidth="9516" windowHeight="11964" xr2:uid="{00000000-000D-0000-FFFF-FFFF00000000}"/>
  </bookViews>
  <sheets>
    <sheet name="Table1" sheetId="31" r:id="rId1"/>
    <sheet name="Table2" sheetId="33" r:id="rId2"/>
    <sheet name="Table 3" sheetId="34" r:id="rId3"/>
    <sheet name="Ref Financial Account" sheetId="35" r:id="rId4"/>
  </sheets>
  <externalReferences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_xlnm.Print_Area" localSheetId="0">Table1!#REF!</definedName>
    <definedName name="_xlnm.Print_Titles" localSheetId="0">Table1!#REF!</definedName>
    <definedName name="TAB_SEI_AMB" localSheetId="3">#REF!</definedName>
    <definedName name="TAB_SEI_AMB" localSheetId="0">#REF!</definedName>
    <definedName name="TAB_SEI_AMB" localSheetId="1">#REF!</definedName>
    <definedName name="TAB_SEI_AMB">#REF!</definedName>
    <definedName name="TAB_SEI_E" localSheetId="3">#REF!</definedName>
    <definedName name="TAB_SEI_E" localSheetId="0">#REF!</definedName>
    <definedName name="TAB_SEI_E" localSheetId="1">#REF!</definedName>
    <definedName name="TAB_SEI_E">#REF!</definedName>
    <definedName name="TAB_SEI_F" localSheetId="3">#REF!</definedName>
    <definedName name="TAB_SEI_F" localSheetId="0">#REF!</definedName>
    <definedName name="TAB_SEI_F" localSheetId="1">#REF!</definedName>
    <definedName name="TAB_SEI_F">#REF!</definedName>
    <definedName name="TAB_SEI_R" localSheetId="3">#REF!</definedName>
    <definedName name="TAB_SEI_R" localSheetId="0">#REF!</definedName>
    <definedName name="TAB_SEI_R" localSheetId="1">#REF!</definedName>
    <definedName name="TAB_SEI_R">#REF!</definedName>
    <definedName name="Table_16" localSheetId="3">#REF!</definedName>
    <definedName name="Table_16" localSheetId="0">#REF!</definedName>
    <definedName name="Table_16" localSheetId="1">#REF!</definedName>
    <definedName name="Table_16">#REF!</definedName>
    <definedName name="Table_17" localSheetId="3">#REF!</definedName>
    <definedName name="Table_17" localSheetId="0">#REF!</definedName>
    <definedName name="Table_17" localSheetId="1">#REF!</definedName>
    <definedName name="Table_17">#REF!</definedName>
    <definedName name="Table_18" localSheetId="3">#REF!</definedName>
    <definedName name="Table_18" localSheetId="0">#REF!</definedName>
    <definedName name="Table_18" localSheetId="1">#REF!</definedName>
    <definedName name="Table_18">#REF!</definedName>
    <definedName name="Table_19" localSheetId="3">#REF!</definedName>
    <definedName name="Table_19" localSheetId="0">#REF!</definedName>
    <definedName name="Table_19" localSheetId="1">#REF!</definedName>
    <definedName name="Table_19">#REF!</definedName>
    <definedName name="Table_21" localSheetId="3">#REF!</definedName>
    <definedName name="Table_21" localSheetId="0">#REF!</definedName>
    <definedName name="Table_21" localSheetId="1">#REF!</definedName>
    <definedName name="Table_21">#REF!</definedName>
    <definedName name="Table_22" localSheetId="3">#REF!</definedName>
    <definedName name="Table_22" localSheetId="0">#REF!</definedName>
    <definedName name="Table_22" localSheetId="1">#REF!</definedName>
    <definedName name="Table_22">#REF!</definedName>
    <definedName name="Table_23" localSheetId="3">#REF!</definedName>
    <definedName name="Table_23" localSheetId="0">#REF!</definedName>
    <definedName name="Table_23" localSheetId="1">#REF!</definedName>
    <definedName name="Table_23">#REF!</definedName>
    <definedName name="Table_24" localSheetId="3">#REF!</definedName>
    <definedName name="Table_24" localSheetId="0">#REF!</definedName>
    <definedName name="Table_24" localSheetId="1">#REF!</definedName>
    <definedName name="Table_24">#REF!</definedName>
    <definedName name="Table_25" localSheetId="3">#REF!</definedName>
    <definedName name="Table_25" localSheetId="0">#REF!</definedName>
    <definedName name="Table_25" localSheetId="1">#REF!</definedName>
    <definedName name="Table_25">#REF!</definedName>
    <definedName name="Table_26" localSheetId="3">#REF!</definedName>
    <definedName name="Table_26" localSheetId="0">#REF!</definedName>
    <definedName name="Table_26" localSheetId="1">#REF!</definedName>
    <definedName name="Table_26">#REF!</definedName>
    <definedName name="Table_27" localSheetId="3">#REF!</definedName>
    <definedName name="Table_27" localSheetId="0">#REF!</definedName>
    <definedName name="Table_27" localSheetId="1">#REF!</definedName>
    <definedName name="Table_27">#REF!</definedName>
    <definedName name="Table_28" localSheetId="3">#REF!</definedName>
    <definedName name="Table_28" localSheetId="0">#REF!</definedName>
    <definedName name="Table_28" localSheetId="1">#REF!</definedName>
    <definedName name="Table_28">#REF!</definedName>
    <definedName name="Table_29" localSheetId="3">#REF!</definedName>
    <definedName name="Table_29" localSheetId="0">#REF!</definedName>
    <definedName name="Table_29" localSheetId="1">#REF!</definedName>
    <definedName name="Table_29">#REF!</definedName>
    <definedName name="Table_30" localSheetId="3">#REF!</definedName>
    <definedName name="Table_30" localSheetId="0">#REF!</definedName>
    <definedName name="Table_30" localSheetId="1">#REF!</definedName>
    <definedName name="Table_30">#REF!</definedName>
    <definedName name="Table_5" localSheetId="3">#REF!</definedName>
    <definedName name="Table_5" localSheetId="0">#REF!</definedName>
    <definedName name="Table_5" localSheetId="1">#REF!</definedName>
    <definedName name="Table_5">#REF!</definedName>
    <definedName name="Table_6" localSheetId="3">#REF!</definedName>
    <definedName name="Table_6" localSheetId="0">#REF!</definedName>
    <definedName name="Table_6" localSheetId="1">#REF!</definedName>
    <definedName name="Table_6">#REF!</definedName>
    <definedName name="Table_7" localSheetId="3">#REF!</definedName>
    <definedName name="Table_7" localSheetId="0">#REF!</definedName>
    <definedName name="Table_7" localSheetId="1">#REF!</definedName>
    <definedName name="Table_7">#REF!</definedName>
    <definedName name="Table_8" localSheetId="3">#REF!</definedName>
    <definedName name="Table_8" localSheetId="0">#REF!</definedName>
    <definedName name="Table_8" localSheetId="1">#REF!</definedName>
    <definedName name="Table_8">#REF!</definedName>
    <definedName name="Table_9" localSheetId="3">#REF!</definedName>
    <definedName name="Table_9" localSheetId="0">#REF!</definedName>
    <definedName name="Table_9" localSheetId="1">#REF!</definedName>
    <definedName name="Table_9">#REF!</definedName>
  </definedNames>
  <calcPr calcId="191029"/>
  <fileRecoveryPr autoRecover="0"/>
</workbook>
</file>

<file path=xl/calcChain.xml><?xml version="1.0" encoding="utf-8"?>
<calcChain xmlns="http://schemas.openxmlformats.org/spreadsheetml/2006/main">
  <c r="H36" i="34" l="1"/>
  <c r="H105" i="35"/>
  <c r="H103" i="35" s="1"/>
  <c r="H99" i="35" s="1"/>
  <c r="G105" i="35"/>
  <c r="G103" i="35" s="1"/>
  <c r="G99" i="35" s="1"/>
  <c r="F105" i="35"/>
  <c r="E105" i="35"/>
  <c r="D105" i="35"/>
  <c r="D103" i="35" s="1"/>
  <c r="D99" i="35" s="1"/>
  <c r="F103" i="35"/>
  <c r="E103" i="35"/>
  <c r="E99" i="35" s="1"/>
  <c r="F99" i="35"/>
  <c r="H90" i="35"/>
  <c r="G89" i="35"/>
  <c r="F89" i="35"/>
  <c r="E89" i="35"/>
  <c r="D89" i="35"/>
  <c r="G88" i="35"/>
  <c r="G87" i="35" s="1"/>
  <c r="F88" i="35"/>
  <c r="E88" i="35"/>
  <c r="D88" i="35"/>
  <c r="D87" i="35" s="1"/>
  <c r="H87" i="35"/>
  <c r="F87" i="35"/>
  <c r="E87" i="35"/>
  <c r="H76" i="35"/>
  <c r="G76" i="35"/>
  <c r="F76" i="35"/>
  <c r="F69" i="35" s="1"/>
  <c r="E76" i="35"/>
  <c r="E69" i="35" s="1"/>
  <c r="D76" i="35"/>
  <c r="H71" i="35"/>
  <c r="G71" i="35"/>
  <c r="F71" i="35"/>
  <c r="E71" i="35"/>
  <c r="D71" i="35"/>
  <c r="H69" i="35"/>
  <c r="G69" i="35"/>
  <c r="G36" i="35" s="1"/>
  <c r="D69" i="35"/>
  <c r="H66" i="35"/>
  <c r="G66" i="35"/>
  <c r="F66" i="35"/>
  <c r="E66" i="35"/>
  <c r="D66" i="35"/>
  <c r="G65" i="35"/>
  <c r="F65" i="35"/>
  <c r="E65" i="35"/>
  <c r="D65" i="35"/>
  <c r="G63" i="35"/>
  <c r="F63" i="35"/>
  <c r="E63" i="35"/>
  <c r="D63" i="35"/>
  <c r="H47" i="35"/>
  <c r="G47" i="35"/>
  <c r="F47" i="35"/>
  <c r="E47" i="35"/>
  <c r="E37" i="35" s="1"/>
  <c r="D47" i="35"/>
  <c r="G39" i="35"/>
  <c r="F39" i="35"/>
  <c r="F37" i="35" s="1"/>
  <c r="E39" i="35"/>
  <c r="D39" i="35"/>
  <c r="H37" i="35"/>
  <c r="G37" i="35"/>
  <c r="D37" i="35"/>
  <c r="H36" i="35"/>
  <c r="D36" i="35"/>
  <c r="H16" i="35"/>
  <c r="H15" i="35" s="1"/>
  <c r="G16" i="35"/>
  <c r="F16" i="35"/>
  <c r="E16" i="35"/>
  <c r="E15" i="35" s="1"/>
  <c r="D16" i="35"/>
  <c r="D15" i="35" s="1"/>
  <c r="G15" i="35"/>
  <c r="F15" i="35"/>
  <c r="H11" i="35"/>
  <c r="G11" i="35"/>
  <c r="G7" i="35" s="1"/>
  <c r="F11" i="35"/>
  <c r="F7" i="35" s="1"/>
  <c r="E11" i="35"/>
  <c r="D11" i="35"/>
  <c r="H7" i="35"/>
  <c r="E7" i="35"/>
  <c r="D7" i="35"/>
  <c r="F6" i="35" l="1"/>
  <c r="G6" i="35"/>
  <c r="F36" i="35"/>
  <c r="D6" i="35"/>
  <c r="H6" i="35"/>
  <c r="E36" i="35"/>
  <c r="E6" i="35" s="1"/>
  <c r="H46" i="34"/>
  <c r="G42" i="34" l="1"/>
  <c r="F42" i="34"/>
  <c r="E42" i="34"/>
  <c r="D42" i="34"/>
  <c r="G38" i="34"/>
  <c r="F38" i="34"/>
  <c r="E38" i="34"/>
  <c r="D38" i="34"/>
  <c r="G30" i="34"/>
  <c r="F30" i="34"/>
  <c r="E30" i="34"/>
  <c r="D30" i="34"/>
  <c r="G26" i="34"/>
  <c r="F26" i="34"/>
  <c r="E26" i="34"/>
  <c r="D26" i="34"/>
  <c r="G16" i="34"/>
  <c r="G15" i="34" s="1"/>
  <c r="F16" i="34"/>
  <c r="F15" i="34" s="1"/>
  <c r="E16" i="34"/>
  <c r="E15" i="34" s="1"/>
  <c r="D16" i="34"/>
  <c r="D15" i="34" s="1"/>
  <c r="G11" i="34"/>
  <c r="G7" i="34" s="1"/>
  <c r="F11" i="34"/>
  <c r="F7" i="34" s="1"/>
  <c r="E11" i="34"/>
  <c r="E7" i="34" s="1"/>
  <c r="D11" i="34"/>
  <c r="D7" i="34" s="1"/>
  <c r="G55" i="34"/>
  <c r="G53" i="34" s="1"/>
  <c r="G49" i="34" s="1"/>
  <c r="F55" i="34"/>
  <c r="F53" i="34" s="1"/>
  <c r="F49" i="34" s="1"/>
  <c r="E55" i="34"/>
  <c r="E53" i="34" s="1"/>
  <c r="E49" i="34" s="1"/>
  <c r="D55" i="34"/>
  <c r="D53" i="34" s="1"/>
  <c r="D49" i="34" s="1"/>
  <c r="G24" i="33"/>
  <c r="F24" i="33"/>
  <c r="E24" i="33"/>
  <c r="E8" i="33" s="1"/>
  <c r="D24" i="33"/>
  <c r="D8" i="33" s="1"/>
  <c r="G10" i="33"/>
  <c r="F10" i="33"/>
  <c r="E10" i="33"/>
  <c r="D10" i="33"/>
  <c r="G8" i="33"/>
  <c r="F8" i="33"/>
  <c r="G7" i="33"/>
  <c r="G6" i="33" s="1"/>
  <c r="F7" i="33"/>
  <c r="F6" i="33" s="1"/>
  <c r="E7" i="33"/>
  <c r="E6" i="33" s="1"/>
  <c r="D7" i="33"/>
  <c r="D6" i="33" s="1"/>
  <c r="G36" i="34" l="1"/>
  <c r="D24" i="34"/>
  <c r="D36" i="34"/>
  <c r="E24" i="34"/>
  <c r="E36" i="34"/>
  <c r="F24" i="34"/>
  <c r="F36" i="34"/>
  <c r="G24" i="34"/>
  <c r="F23" i="34" l="1"/>
  <c r="F6" i="34" s="1"/>
  <c r="D23" i="34"/>
  <c r="D6" i="34" s="1"/>
  <c r="E23" i="34"/>
  <c r="E6" i="34" s="1"/>
  <c r="G23" i="34"/>
  <c r="G6" i="34" s="1"/>
  <c r="H11" i="34"/>
  <c r="H55" i="34" l="1"/>
  <c r="H53" i="34" s="1"/>
  <c r="H49" i="34" l="1"/>
  <c r="H30" i="34" l="1"/>
  <c r="H38" i="34"/>
  <c r="H42" i="34"/>
  <c r="H24" i="34" l="1"/>
  <c r="H16" i="34" l="1"/>
  <c r="H15" i="34" s="1"/>
  <c r="H23" i="34"/>
  <c r="H7" i="34" l="1"/>
  <c r="H6" i="34" s="1"/>
  <c r="H24" i="33" l="1"/>
  <c r="H8" i="33" s="1"/>
  <c r="H10" i="33"/>
  <c r="H7" i="33" s="1"/>
  <c r="H6" i="33" l="1"/>
  <c r="H25" i="31"/>
  <c r="H28" i="31"/>
  <c r="D28" i="31"/>
  <c r="F25" i="31"/>
  <c r="H31" i="31" l="1"/>
  <c r="H24" i="31" s="1"/>
  <c r="E28" i="31"/>
  <c r="E25" i="31"/>
  <c r="F28" i="31" l="1"/>
  <c r="G28" i="31"/>
  <c r="D25" i="31"/>
  <c r="G25" i="31"/>
  <c r="D6" i="31" l="1"/>
  <c r="H6" i="31"/>
  <c r="H37" i="31" s="1"/>
  <c r="E31" i="31"/>
  <c r="E24" i="31" s="1"/>
  <c r="F31" i="31"/>
  <c r="F24" i="31" s="1"/>
  <c r="G6" i="31"/>
  <c r="D31" i="31"/>
  <c r="D24" i="31" s="1"/>
  <c r="G31" i="31"/>
  <c r="G24" i="31" s="1"/>
  <c r="F6" i="31"/>
  <c r="F37" i="31" l="1"/>
  <c r="D37" i="31"/>
  <c r="G37" i="31"/>
  <c r="E6" i="31"/>
  <c r="E37" i="31" s="1"/>
</calcChain>
</file>

<file path=xl/sharedStrings.xml><?xml version="1.0" encoding="utf-8"?>
<sst xmlns="http://schemas.openxmlformats.org/spreadsheetml/2006/main" count="317" uniqueCount="71">
  <si>
    <t>Goods</t>
  </si>
  <si>
    <t>Services</t>
  </si>
  <si>
    <t>Liabilities</t>
  </si>
  <si>
    <t>Assets</t>
  </si>
  <si>
    <t>Transport</t>
  </si>
  <si>
    <t>Travel</t>
  </si>
  <si>
    <t>Debt securities</t>
  </si>
  <si>
    <t>Currency and deposits</t>
  </si>
  <si>
    <t>Loans</t>
  </si>
  <si>
    <t>Special drawing rights</t>
  </si>
  <si>
    <t>Secondary income</t>
  </si>
  <si>
    <r>
      <t xml:space="preserve">Primary income  </t>
    </r>
    <r>
      <rPr>
        <sz val="8"/>
        <color indexed="8"/>
        <rFont val="FrutigerLTStd"/>
      </rPr>
      <t/>
    </r>
  </si>
  <si>
    <t>Other reserve assets</t>
  </si>
  <si>
    <t>BND Million</t>
  </si>
  <si>
    <t>Table BOP-1:  Balance of Payments Account</t>
  </si>
  <si>
    <t>Receipts</t>
    <phoneticPr fontId="8" type="noConversion"/>
  </si>
  <si>
    <t>Payments</t>
    <phoneticPr fontId="8" type="noConversion"/>
  </si>
  <si>
    <t>Current Account</t>
  </si>
  <si>
    <t>Other claims</t>
  </si>
  <si>
    <t>Financial derivatives</t>
  </si>
  <si>
    <t xml:space="preserve">Construction </t>
  </si>
  <si>
    <t>Financial services</t>
  </si>
  <si>
    <t xml:space="preserve">Charges for the use of intellectual property </t>
  </si>
  <si>
    <t>Telecommunications, computer and information services</t>
  </si>
  <si>
    <t>Personal, cultural and recreational services</t>
  </si>
  <si>
    <t>Government n.i.e</t>
  </si>
  <si>
    <t>Maintenance and repair services n.i.e</t>
  </si>
  <si>
    <t>Other Business services</t>
  </si>
  <si>
    <t>Portfolio investment</t>
  </si>
  <si>
    <t>Other investment</t>
  </si>
  <si>
    <t>Component</t>
  </si>
  <si>
    <t>Direct investment</t>
  </si>
  <si>
    <t>Abroad</t>
  </si>
  <si>
    <t>In Brunei Darussalam</t>
  </si>
  <si>
    <t>Note: p - Provisional</t>
  </si>
  <si>
    <t>Insurance services</t>
  </si>
  <si>
    <t>Manufacturing services</t>
  </si>
  <si>
    <t>-</t>
  </si>
  <si>
    <t>General Government</t>
  </si>
  <si>
    <t>Other Sector</t>
  </si>
  <si>
    <t>Financial Account</t>
  </si>
  <si>
    <t>Reserves Assets</t>
  </si>
  <si>
    <t>Debts Instruments</t>
  </si>
  <si>
    <t>Direct investment on directional basis</t>
  </si>
  <si>
    <t>Equity and Investment fund shares</t>
  </si>
  <si>
    <t>Depository-taking corporation</t>
  </si>
  <si>
    <t>Other Financial Corporation</t>
  </si>
  <si>
    <t xml:space="preserve">Other equity </t>
  </si>
  <si>
    <t>Central bank</t>
  </si>
  <si>
    <t>Trade Credit and advance</t>
  </si>
  <si>
    <t>Other accounts receivable</t>
  </si>
  <si>
    <t>Monetary gold</t>
  </si>
  <si>
    <t>Reserve position in IMF</t>
  </si>
  <si>
    <t>Securities</t>
  </si>
  <si>
    <t>Other financial corporations</t>
  </si>
  <si>
    <t>Nonfinancial corporations and others</t>
  </si>
  <si>
    <t>Other accounts payable</t>
  </si>
  <si>
    <t>Capital Account</t>
  </si>
  <si>
    <t>Net Errors and Omissions</t>
  </si>
  <si>
    <r>
      <rPr>
        <sz val="12"/>
        <color theme="0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'-' - Nil</t>
    </r>
  </si>
  <si>
    <t>Table BOP-2:  Services Account</t>
  </si>
  <si>
    <r>
      <rPr>
        <sz val="12"/>
        <color theme="0"/>
        <rFont val="Calibri"/>
        <family val="2"/>
        <scheme val="minor"/>
      </rPr>
      <t xml:space="preserve">Note: </t>
    </r>
    <r>
      <rPr>
        <sz val="12"/>
        <color theme="1"/>
        <rFont val="Calibri"/>
        <family val="2"/>
        <scheme val="minor"/>
      </rPr>
      <t>'-' - Nil</t>
    </r>
  </si>
  <si>
    <r>
      <rPr>
        <sz val="12"/>
        <color theme="0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>'-' - Nil</t>
    </r>
  </si>
  <si>
    <t>Equity Investment</t>
  </si>
  <si>
    <r>
      <t>2022</t>
    </r>
    <r>
      <rPr>
        <b/>
        <vertAlign val="superscript"/>
        <sz val="12"/>
        <color theme="1"/>
        <rFont val="Calibri"/>
        <family val="2"/>
        <scheme val="minor"/>
      </rPr>
      <t>p</t>
    </r>
  </si>
  <si>
    <t>Exports</t>
  </si>
  <si>
    <t>Imports</t>
  </si>
  <si>
    <t xml:space="preserve">Table BOP-3:  Financial Account </t>
  </si>
  <si>
    <t xml:space="preserve">         Figures may not tally due to rounding</t>
  </si>
  <si>
    <t xml:space="preserve">      Figures may not tally due to rounding</t>
  </si>
  <si>
    <t xml:space="preserve"> Figures may not tally due to 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</si>
</sst>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_);\(#,##0.0\)"/>
    <numFmt numFmtId="165" formatCode="0_);\(0\)"/>
    <numFmt numFmtId="166" formatCode="#,##0.0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FrutigerLTSt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37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49">
    <xf numFmtId="0" fontId="0" fillId="0" borderId="0" xfId="0"/>
    <xf numFmtId="3" fontId="16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14" fillId="2" borderId="0" xfId="138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ont="1" applyFill="1" applyBorder="1"/>
    <xf numFmtId="0" fontId="0" fillId="2" borderId="0" xfId="0" applyFill="1"/>
    <xf numFmtId="3" fontId="19" fillId="2" borderId="0" xfId="0" applyNumberFormat="1" applyFont="1" applyFill="1" applyBorder="1" applyAlignment="1">
      <alignment vertical="center"/>
    </xf>
    <xf numFmtId="0" fontId="13" fillId="2" borderId="0" xfId="0" applyFont="1" applyFill="1" applyBorder="1"/>
    <xf numFmtId="164" fontId="17" fillId="2" borderId="0" xfId="138" applyNumberFormat="1" applyFont="1" applyFill="1" applyBorder="1" applyAlignment="1">
      <alignment vertical="center"/>
    </xf>
    <xf numFmtId="0" fontId="0" fillId="2" borderId="4" xfId="0" applyFont="1" applyFill="1" applyBorder="1"/>
    <xf numFmtId="0" fontId="13" fillId="2" borderId="4" xfId="0" applyFont="1" applyFill="1" applyBorder="1"/>
    <xf numFmtId="166" fontId="13" fillId="2" borderId="4" xfId="0" applyNumberFormat="1" applyFont="1" applyFill="1" applyBorder="1"/>
    <xf numFmtId="0" fontId="19" fillId="2" borderId="4" xfId="0" applyFont="1" applyFill="1" applyBorder="1"/>
    <xf numFmtId="164" fontId="13" fillId="2" borderId="4" xfId="0" applyNumberFormat="1" applyFont="1" applyFill="1" applyBorder="1" applyAlignment="1">
      <alignment horizontal="right"/>
    </xf>
    <xf numFmtId="164" fontId="14" fillId="2" borderId="4" xfId="138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right" vertical="center"/>
    </xf>
    <xf numFmtId="3" fontId="15" fillId="2" borderId="4" xfId="0" applyNumberFormat="1" applyFont="1" applyFill="1" applyBorder="1" applyAlignment="1">
      <alignment horizontal="left" indent="1"/>
    </xf>
    <xf numFmtId="164" fontId="0" fillId="2" borderId="4" xfId="0" applyNumberFormat="1" applyFont="1" applyFill="1" applyBorder="1" applyAlignment="1">
      <alignment horizontal="right"/>
    </xf>
    <xf numFmtId="0" fontId="16" fillId="2" borderId="4" xfId="0" applyFont="1" applyFill="1" applyBorder="1"/>
    <xf numFmtId="166" fontId="13" fillId="2" borderId="4" xfId="3" applyNumberFormat="1" applyFont="1" applyFill="1" applyBorder="1"/>
    <xf numFmtId="166" fontId="0" fillId="2" borderId="4" xfId="3" applyNumberFormat="1" applyFont="1" applyFill="1" applyBorder="1"/>
    <xf numFmtId="43" fontId="13" fillId="2" borderId="4" xfId="3" applyFont="1" applyFill="1" applyBorder="1" applyAlignment="1">
      <alignment horizontal="right"/>
    </xf>
    <xf numFmtId="43" fontId="0" fillId="2" borderId="4" xfId="3" applyFont="1" applyFill="1" applyBorder="1" applyAlignment="1">
      <alignment horizontal="right"/>
    </xf>
    <xf numFmtId="0" fontId="0" fillId="2" borderId="4" xfId="0" applyFont="1" applyFill="1" applyBorder="1" applyAlignment="1"/>
    <xf numFmtId="3" fontId="13" fillId="2" borderId="4" xfId="0" applyNumberFormat="1" applyFont="1" applyFill="1" applyBorder="1"/>
    <xf numFmtId="0" fontId="0" fillId="2" borderId="6" xfId="0" applyFont="1" applyFill="1" applyBorder="1"/>
    <xf numFmtId="164" fontId="14" fillId="2" borderId="7" xfId="138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left" wrapText="1" indent="1"/>
    </xf>
    <xf numFmtId="166" fontId="13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 vertical="center"/>
    </xf>
    <xf numFmtId="166" fontId="0" fillId="2" borderId="4" xfId="0" applyNumberFormat="1" applyFont="1" applyFill="1" applyBorder="1"/>
    <xf numFmtId="43" fontId="0" fillId="2" borderId="4" xfId="3" applyFont="1" applyFill="1" applyBorder="1"/>
    <xf numFmtId="0" fontId="16" fillId="2" borderId="4" xfId="0" applyFont="1" applyFill="1" applyBorder="1" applyAlignment="1">
      <alignment horizontal="left" indent="1"/>
    </xf>
    <xf numFmtId="0" fontId="16" fillId="2" borderId="4" xfId="0" applyFont="1" applyFill="1" applyBorder="1" applyAlignment="1">
      <alignment horizontal="left" indent="2"/>
    </xf>
    <xf numFmtId="166" fontId="0" fillId="2" borderId="4" xfId="0" applyNumberFormat="1" applyFont="1" applyFill="1" applyBorder="1" applyAlignment="1">
      <alignment horizontal="right"/>
    </xf>
    <xf numFmtId="166" fontId="0" fillId="2" borderId="4" xfId="0" applyNumberFormat="1" applyFill="1" applyBorder="1"/>
    <xf numFmtId="0" fontId="16" fillId="2" borderId="4" xfId="0" applyFont="1" applyFill="1" applyBorder="1" applyAlignment="1">
      <alignment horizontal="left" indent="3"/>
    </xf>
    <xf numFmtId="166" fontId="0" fillId="2" borderId="4" xfId="3" applyNumberFormat="1" applyFont="1" applyFill="1" applyBorder="1" applyAlignment="1">
      <alignment horizontal="right"/>
    </xf>
    <xf numFmtId="0" fontId="0" fillId="2" borderId="4" xfId="0" applyFill="1" applyBorder="1"/>
    <xf numFmtId="0" fontId="13" fillId="2" borderId="4" xfId="0" applyFont="1" applyFill="1" applyBorder="1" applyAlignment="1"/>
    <xf numFmtId="165" fontId="13" fillId="2" borderId="4" xfId="0" applyNumberFormat="1" applyFont="1" applyFill="1" applyBorder="1" applyAlignment="1">
      <alignment vertical="center"/>
    </xf>
    <xf numFmtId="165" fontId="13" fillId="2" borderId="4" xfId="0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/>
    </xf>
    <xf numFmtId="164" fontId="17" fillId="2" borderId="5" xfId="138" applyNumberFormat="1" applyFont="1" applyFill="1" applyBorder="1" applyAlignment="1">
      <alignment horizontal="left" vertical="center"/>
    </xf>
    <xf numFmtId="164" fontId="17" fillId="2" borderId="3" xfId="138" applyNumberFormat="1" applyFont="1" applyFill="1" applyBorder="1" applyAlignment="1">
      <alignment horizontal="left" vertical="center"/>
    </xf>
    <xf numFmtId="164" fontId="17" fillId="2" borderId="2" xfId="138" applyNumberFormat="1" applyFont="1" applyFill="1" applyBorder="1" applyAlignment="1">
      <alignment horizontal="left" vertical="center"/>
    </xf>
    <xf numFmtId="164" fontId="17" fillId="2" borderId="1" xfId="138" applyNumberFormat="1" applyFont="1" applyFill="1" applyBorder="1" applyAlignment="1">
      <alignment horizontal="left" vertical="center"/>
    </xf>
  </cellXfs>
  <cellStyles count="373">
    <cellStyle name="Comma" xfId="3" builtinId="3"/>
    <cellStyle name="Comma 2" xfId="141" xr:uid="{00000000-0005-0000-0000-000001000000}"/>
    <cellStyle name="Comma 3" xfId="139" xr:uid="{00000000-0005-0000-0000-000002000000}"/>
    <cellStyle name="Comma 3 2" xfId="370" xr:uid="{00000000-0005-0000-0000-000003000000}"/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Normal" xfId="0" builtinId="0"/>
    <cellStyle name="Normal 2" xfId="140" xr:uid="{00000000-0005-0000-0000-00006F010000}"/>
    <cellStyle name="Normal 3" xfId="138" xr:uid="{00000000-0005-0000-0000-000070010000}"/>
    <cellStyle name="Normal 4" xfId="368" xr:uid="{00000000-0005-0000-0000-000071010000}"/>
    <cellStyle name="Normal 4 2" xfId="371" xr:uid="{00000000-0005-0000-0000-000072010000}"/>
    <cellStyle name="Normal 5" xfId="369" xr:uid="{00000000-0005-0000-0000-000073010000}"/>
    <cellStyle name="Normal 6" xfId="372" xr:uid="{00000000-0005-0000-0000-000074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hrum\2022\BOP%202011\Presentation\2023%20PSM%20data%202022\15%20April%202023%20BD%20Summary%20BOP%202022%20latest%20vesr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hrum_kadun/Desktop/Bahrum/BOP%202011/New%20Data/BOP/Oth%20Investment%20rec%20payable%201/latest%20data/2017/Summary%20BOP%20Other%20Investment%20April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hrum_kadun/Desktop/Bahrum/BOP%202011/New%20Data/BOP/Trade%20Credit/2017/Trade%20credit%20worksheet%20-%20wout%20BSP%20la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T1Summary "/>
      <sheetName val="T2 Current Account"/>
      <sheetName val="T3PI Primary Income"/>
      <sheetName val="T3 Secondary Income"/>
      <sheetName val="SITS 2018"/>
      <sheetName val="T4 Financial BOP "/>
      <sheetName val="T3CA - Services "/>
      <sheetName val="T3CA detailed services"/>
      <sheetName val="T4 Financial IIP "/>
      <sheetName val="Memo average "/>
      <sheetName val="Memo end "/>
    </sheetNames>
    <sheetDataSet>
      <sheetData sheetId="0"/>
      <sheetData sheetId="1"/>
      <sheetData sheetId="2"/>
      <sheetData sheetId="3"/>
      <sheetData sheetId="4"/>
      <sheetData sheetId="5"/>
      <sheetData sheetId="6">
        <row r="58">
          <cell r="CC58">
            <v>-5971</v>
          </cell>
        </row>
        <row r="59">
          <cell r="CC59">
            <v>1711.4724369501491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P MOF 2015"/>
      <sheetName val="BOP MOF 2015"/>
      <sheetName val="IIP MOF 2014 (2)"/>
      <sheetName val="BOP MOF 2013 (2)"/>
      <sheetName val="IIP July 2014"/>
      <sheetName val="BOP Jul 2014"/>
      <sheetName val="SJM"/>
      <sheetName val="Sheet1 (2)"/>
      <sheetName val="Sheet2"/>
      <sheetName val="Sheet3"/>
    </sheetNames>
    <sheetDataSet>
      <sheetData sheetId="0" refreshError="1"/>
      <sheetData sheetId="1" refreshError="1">
        <row r="6">
          <cell r="AJ6">
            <v>330</v>
          </cell>
          <cell r="AO6">
            <v>72</v>
          </cell>
          <cell r="AT6">
            <v>99</v>
          </cell>
          <cell r="AY6">
            <v>227.96940000000177</v>
          </cell>
        </row>
        <row r="15">
          <cell r="AJ15">
            <v>30316</v>
          </cell>
          <cell r="AO15">
            <v>30920</v>
          </cell>
          <cell r="AT15">
            <v>24508.157845000002</v>
          </cell>
          <cell r="AY15">
            <v>23555.461544999998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IIP TC 2016"/>
      <sheetName val="BOP TC 2016"/>
      <sheetName val="IIP TC"/>
      <sheetName val="BOP TC"/>
      <sheetName val="Sheet2"/>
      <sheetName val="Sheet3"/>
    </sheetNames>
    <sheetDataSet>
      <sheetData sheetId="0" refreshError="1"/>
      <sheetData sheetId="1" refreshError="1"/>
      <sheetData sheetId="2" refreshError="1">
        <row r="8">
          <cell r="AE8">
            <v>-50089</v>
          </cell>
        </row>
        <row r="21">
          <cell r="AJ21">
            <v>165128</v>
          </cell>
          <cell r="AO21">
            <v>-35537</v>
          </cell>
          <cell r="AT21">
            <v>-149872.90999999997</v>
          </cell>
          <cell r="AY21">
            <v>6538.0299999999943</v>
          </cell>
        </row>
        <row r="25">
          <cell r="AJ25">
            <v>7627</v>
          </cell>
          <cell r="AO25">
            <v>12987.46444</v>
          </cell>
          <cell r="AT25">
            <v>-26584.693580000003</v>
          </cell>
          <cell r="AY25">
            <v>397.18080999999984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1"/>
  <sheetViews>
    <sheetView tabSelected="1" zoomScale="85" zoomScaleNormal="85" zoomScaleSheetLayoutView="100" workbookViewId="0">
      <selection activeCell="K32" sqref="K32"/>
    </sheetView>
  </sheetViews>
  <sheetFormatPr defaultColWidth="10.796875" defaultRowHeight="15.6" x14ac:dyDescent="0.3"/>
  <cols>
    <col min="1" max="2" width="2.09765625" style="2" customWidth="1"/>
    <col min="3" max="3" width="19.69921875" style="2" customWidth="1"/>
    <col min="4" max="7" width="10.796875" style="2"/>
    <col min="8" max="8" width="10.796875" style="2" customWidth="1"/>
    <col min="9" max="16384" width="10.796875" style="2"/>
  </cols>
  <sheetData>
    <row r="1" spans="1:8" x14ac:dyDescent="0.3">
      <c r="A1" s="7" t="s">
        <v>14</v>
      </c>
      <c r="B1" s="7"/>
      <c r="C1" s="7"/>
      <c r="D1" s="7"/>
      <c r="E1" s="8"/>
      <c r="F1" s="8"/>
      <c r="G1" s="8"/>
      <c r="H1" s="8"/>
    </row>
    <row r="2" spans="1:8" x14ac:dyDescent="0.3">
      <c r="A2" s="9"/>
      <c r="B2" s="9"/>
      <c r="C2" s="9"/>
      <c r="D2" s="9"/>
      <c r="E2" s="8"/>
      <c r="F2" s="8"/>
      <c r="G2" s="8"/>
      <c r="H2" s="8"/>
    </row>
    <row r="3" spans="1:8" s="4" customFormat="1" ht="21" customHeight="1" x14ac:dyDescent="0.3">
      <c r="A3" s="45" t="s">
        <v>30</v>
      </c>
      <c r="B3" s="45"/>
      <c r="C3" s="45"/>
      <c r="D3" s="42">
        <v>2018</v>
      </c>
      <c r="E3" s="42">
        <v>2019</v>
      </c>
      <c r="F3" s="42">
        <v>2020</v>
      </c>
      <c r="G3" s="43">
        <v>2021</v>
      </c>
      <c r="H3" s="43" t="s">
        <v>64</v>
      </c>
    </row>
    <row r="4" spans="1:8" s="4" customFormat="1" ht="21" customHeight="1" x14ac:dyDescent="0.3">
      <c r="A4" s="46"/>
      <c r="B4" s="46"/>
      <c r="C4" s="46"/>
      <c r="D4" s="44" t="s">
        <v>13</v>
      </c>
      <c r="E4" s="44"/>
      <c r="F4" s="44"/>
      <c r="G4" s="44"/>
      <c r="H4" s="44"/>
    </row>
    <row r="5" spans="1:8" s="4" customFormat="1" x14ac:dyDescent="0.3">
      <c r="A5" s="27"/>
      <c r="B5" s="27"/>
      <c r="C5" s="27"/>
      <c r="D5" s="28"/>
      <c r="E5" s="28"/>
      <c r="F5" s="28"/>
      <c r="G5" s="28"/>
      <c r="H5" s="28"/>
    </row>
    <row r="6" spans="1:8" x14ac:dyDescent="0.3">
      <c r="A6" s="11" t="s">
        <v>17</v>
      </c>
      <c r="B6" s="11"/>
      <c r="C6" s="11"/>
      <c r="D6" s="20">
        <f>D7+D10+D13+D16</f>
        <v>1254.9002955027718</v>
      </c>
      <c r="E6" s="20">
        <f t="shared" ref="E6:H6" si="0">E7+E10+E13+E16</f>
        <v>1214.3776632091774</v>
      </c>
      <c r="F6" s="20">
        <f t="shared" si="0"/>
        <v>748.39823577220682</v>
      </c>
      <c r="G6" s="20">
        <f t="shared" si="0"/>
        <v>2110.0044553443104</v>
      </c>
      <c r="H6" s="20">
        <f t="shared" si="0"/>
        <v>4500.9559384688473</v>
      </c>
    </row>
    <row r="7" spans="1:8" x14ac:dyDescent="0.3">
      <c r="A7" s="10"/>
      <c r="B7" s="10" t="s">
        <v>0</v>
      </c>
      <c r="C7" s="10"/>
      <c r="D7" s="21">
        <v>3184.1243212751988</v>
      </c>
      <c r="E7" s="21">
        <v>3011.6244521112003</v>
      </c>
      <c r="F7" s="21">
        <v>1910.734800808601</v>
      </c>
      <c r="G7" s="21">
        <v>3600.3255295999979</v>
      </c>
      <c r="H7" s="21">
        <v>7105.3444178</v>
      </c>
    </row>
    <row r="8" spans="1:8" x14ac:dyDescent="0.3">
      <c r="A8" s="10"/>
      <c r="B8" s="10"/>
      <c r="C8" s="19" t="s">
        <v>65</v>
      </c>
      <c r="D8" s="21">
        <v>8734.3519499999984</v>
      </c>
      <c r="E8" s="21">
        <v>9831.1988199999996</v>
      </c>
      <c r="F8" s="21">
        <v>9026.5311660000007</v>
      </c>
      <c r="G8" s="21">
        <v>14783.400226</v>
      </c>
      <c r="H8" s="21">
        <v>19483.990000000002</v>
      </c>
    </row>
    <row r="9" spans="1:8" x14ac:dyDescent="0.3">
      <c r="A9" s="10"/>
      <c r="B9" s="10"/>
      <c r="C9" s="19" t="s">
        <v>66</v>
      </c>
      <c r="D9" s="21">
        <v>5550.2276287248005</v>
      </c>
      <c r="E9" s="21">
        <v>6819.5743678888002</v>
      </c>
      <c r="F9" s="21">
        <v>7115.7963651913997</v>
      </c>
      <c r="G9" s="21">
        <v>11183.074696400001</v>
      </c>
      <c r="H9" s="21">
        <v>12378.645582200001</v>
      </c>
    </row>
    <row r="10" spans="1:8" x14ac:dyDescent="0.3">
      <c r="A10" s="10"/>
      <c r="B10" s="10" t="s">
        <v>1</v>
      </c>
      <c r="C10" s="10"/>
      <c r="D10" s="21">
        <v>-1359.83797457538</v>
      </c>
      <c r="E10" s="21">
        <v>-1621.889867081798</v>
      </c>
      <c r="F10" s="21">
        <v>-1178.5792431017505</v>
      </c>
      <c r="G10" s="21">
        <v>-935.930692889375</v>
      </c>
      <c r="H10" s="21">
        <v>-1169.4512715642127</v>
      </c>
    </row>
    <row r="11" spans="1:8" x14ac:dyDescent="0.3">
      <c r="A11" s="10"/>
      <c r="B11" s="10"/>
      <c r="C11" s="19" t="s">
        <v>15</v>
      </c>
      <c r="D11" s="21">
        <v>769.77398538141995</v>
      </c>
      <c r="E11" s="21">
        <v>842.84549833064693</v>
      </c>
      <c r="F11" s="21">
        <v>485.90973554500005</v>
      </c>
      <c r="G11" s="21">
        <v>269.26945233562503</v>
      </c>
      <c r="H11" s="21">
        <v>388.24428023999997</v>
      </c>
    </row>
    <row r="12" spans="1:8" x14ac:dyDescent="0.3">
      <c r="A12" s="10"/>
      <c r="B12" s="10"/>
      <c r="C12" s="19" t="s">
        <v>16</v>
      </c>
      <c r="D12" s="21">
        <v>2129.6119599568001</v>
      </c>
      <c r="E12" s="21">
        <v>2464.7353654124449</v>
      </c>
      <c r="F12" s="21">
        <v>1664.4889786467506</v>
      </c>
      <c r="G12" s="21">
        <v>1205.2001452250001</v>
      </c>
      <c r="H12" s="21">
        <v>1557.6955518042125</v>
      </c>
    </row>
    <row r="13" spans="1:8" x14ac:dyDescent="0.3">
      <c r="A13" s="10"/>
      <c r="B13" s="10" t="s">
        <v>11</v>
      </c>
      <c r="C13" s="10"/>
      <c r="D13" s="21">
        <v>113.13005552855273</v>
      </c>
      <c r="E13" s="21">
        <v>492.60193009275616</v>
      </c>
      <c r="F13" s="21">
        <v>499.13647010366691</v>
      </c>
      <c r="G13" s="21">
        <v>120.49344751486136</v>
      </c>
      <c r="H13" s="21">
        <v>-509.72671983000021</v>
      </c>
    </row>
    <row r="14" spans="1:8" x14ac:dyDescent="0.3">
      <c r="A14" s="10"/>
      <c r="B14" s="10"/>
      <c r="C14" s="19" t="s">
        <v>15</v>
      </c>
      <c r="D14" s="21">
        <v>1347.4620273497526</v>
      </c>
      <c r="E14" s="21">
        <v>1402.3335936227561</v>
      </c>
      <c r="F14" s="21">
        <v>1268.5843698936669</v>
      </c>
      <c r="G14" s="21">
        <v>1288.2763875948613</v>
      </c>
      <c r="H14" s="21">
        <v>757.43963990999998</v>
      </c>
    </row>
    <row r="15" spans="1:8" x14ac:dyDescent="0.3">
      <c r="A15" s="10"/>
      <c r="B15" s="10"/>
      <c r="C15" s="19" t="s">
        <v>16</v>
      </c>
      <c r="D15" s="21">
        <v>1234.3319718211999</v>
      </c>
      <c r="E15" s="21">
        <v>909.73166352999999</v>
      </c>
      <c r="F15" s="21">
        <v>769.44789978999995</v>
      </c>
      <c r="G15" s="21">
        <v>1167.7829400799999</v>
      </c>
      <c r="H15" s="21">
        <v>1267.1663597400002</v>
      </c>
    </row>
    <row r="16" spans="1:8" x14ac:dyDescent="0.3">
      <c r="A16" s="10"/>
      <c r="B16" s="10" t="s">
        <v>10</v>
      </c>
      <c r="C16" s="10"/>
      <c r="D16" s="21">
        <v>-682.51610672559957</v>
      </c>
      <c r="E16" s="21">
        <v>-667.95885191298112</v>
      </c>
      <c r="F16" s="21">
        <v>-482.89379203831049</v>
      </c>
      <c r="G16" s="21">
        <v>-674.88382888117405</v>
      </c>
      <c r="H16" s="21">
        <v>-925.21048793693876</v>
      </c>
    </row>
    <row r="17" spans="1:8" x14ac:dyDescent="0.3">
      <c r="A17" s="10"/>
      <c r="B17" s="10"/>
      <c r="C17" s="19" t="s">
        <v>15</v>
      </c>
      <c r="D17" s="21">
        <v>43.113339920000001</v>
      </c>
      <c r="E17" s="21">
        <v>62.619976609999988</v>
      </c>
      <c r="F17" s="21">
        <v>64.221727839999986</v>
      </c>
      <c r="G17" s="21">
        <v>89.301962650000007</v>
      </c>
      <c r="H17" s="21">
        <v>67.072231085000013</v>
      </c>
    </row>
    <row r="18" spans="1:8" x14ac:dyDescent="0.3">
      <c r="A18" s="10"/>
      <c r="B18" s="10"/>
      <c r="C18" s="19" t="s">
        <v>16</v>
      </c>
      <c r="D18" s="21">
        <v>725.62944664559996</v>
      </c>
      <c r="E18" s="21">
        <v>730.57882852298098</v>
      </c>
      <c r="F18" s="21">
        <v>547.11551987831001</v>
      </c>
      <c r="G18" s="21">
        <v>764.18579153117412</v>
      </c>
      <c r="H18" s="21">
        <v>992.28271902193899</v>
      </c>
    </row>
    <row r="19" spans="1:8" x14ac:dyDescent="0.3">
      <c r="A19" s="10"/>
      <c r="B19" s="10"/>
      <c r="C19" s="10"/>
      <c r="D19" s="21"/>
      <c r="E19" s="21"/>
      <c r="F19" s="21"/>
      <c r="G19" s="21"/>
      <c r="H19" s="21"/>
    </row>
    <row r="20" spans="1:8" s="8" customFormat="1" x14ac:dyDescent="0.3">
      <c r="A20" s="11" t="s">
        <v>57</v>
      </c>
      <c r="B20" s="11"/>
      <c r="C20" s="11"/>
      <c r="D20" s="22">
        <v>0</v>
      </c>
      <c r="E20" s="22">
        <v>0</v>
      </c>
      <c r="F20" s="22">
        <v>0</v>
      </c>
      <c r="G20" s="22">
        <v>0</v>
      </c>
      <c r="H20" s="22">
        <v>0</v>
      </c>
    </row>
    <row r="21" spans="1:8" hidden="1" x14ac:dyDescent="0.3">
      <c r="A21" s="10"/>
      <c r="B21" s="10"/>
      <c r="C21" s="19" t="s">
        <v>15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idden="1" x14ac:dyDescent="0.3">
      <c r="A22" s="10"/>
      <c r="B22" s="10"/>
      <c r="C22" s="19" t="s">
        <v>16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x14ac:dyDescent="0.3">
      <c r="A23" s="10"/>
      <c r="B23" s="10"/>
      <c r="C23" s="10"/>
      <c r="D23" s="21"/>
      <c r="E23" s="21"/>
      <c r="F23" s="21"/>
      <c r="G23" s="21"/>
      <c r="H23" s="21"/>
    </row>
    <row r="24" spans="1:8" x14ac:dyDescent="0.3">
      <c r="A24" s="11" t="s">
        <v>40</v>
      </c>
      <c r="B24" s="11"/>
      <c r="C24" s="11"/>
      <c r="D24" s="20">
        <f>-D25+D28+D31</f>
        <v>94.603347857051631</v>
      </c>
      <c r="E24" s="20">
        <f t="shared" ref="E24:H24" si="1">-E25+E28+E31</f>
        <v>-552.61965944742451</v>
      </c>
      <c r="F24" s="20">
        <f t="shared" si="1"/>
        <v>363.77368799201986</v>
      </c>
      <c r="G24" s="20">
        <f t="shared" si="1"/>
        <v>-160.45184969494147</v>
      </c>
      <c r="H24" s="20">
        <f t="shared" si="1"/>
        <v>3290.6852059847683</v>
      </c>
    </row>
    <row r="25" spans="1:8" x14ac:dyDescent="0.3">
      <c r="A25" s="10"/>
      <c r="B25" s="19" t="s">
        <v>31</v>
      </c>
      <c r="C25" s="10"/>
      <c r="D25" s="21">
        <f>-(D26-D27)</f>
        <v>697.8</v>
      </c>
      <c r="E25" s="21">
        <f t="shared" ref="E25:H25" si="2">-(E26-E27)</f>
        <v>511</v>
      </c>
      <c r="F25" s="21">
        <f t="shared" si="2"/>
        <v>796.7</v>
      </c>
      <c r="G25" s="21">
        <f t="shared" si="2"/>
        <v>275.14499999999998</v>
      </c>
      <c r="H25" s="21">
        <f t="shared" si="2"/>
        <v>-403.2</v>
      </c>
    </row>
    <row r="26" spans="1:8" x14ac:dyDescent="0.3">
      <c r="A26" s="10"/>
      <c r="B26" s="10"/>
      <c r="C26" s="19" t="s">
        <v>32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x14ac:dyDescent="0.3">
      <c r="A27" s="10"/>
      <c r="B27" s="10"/>
      <c r="C27" s="19" t="s">
        <v>33</v>
      </c>
      <c r="D27" s="39">
        <v>697.8</v>
      </c>
      <c r="E27" s="39">
        <v>511</v>
      </c>
      <c r="F27" s="39">
        <v>796.7</v>
      </c>
      <c r="G27" s="39">
        <v>275.14499999999998</v>
      </c>
      <c r="H27" s="39">
        <v>-403.2</v>
      </c>
    </row>
    <row r="28" spans="1:8" x14ac:dyDescent="0.3">
      <c r="A28" s="10"/>
      <c r="B28" s="24" t="s">
        <v>28</v>
      </c>
      <c r="C28" s="24"/>
      <c r="D28" s="21">
        <f>D29-D30</f>
        <v>-1941.5635217056538</v>
      </c>
      <c r="E28" s="21">
        <f t="shared" ref="E28" si="3">E29-E30</f>
        <v>1907.916181639139</v>
      </c>
      <c r="F28" s="21">
        <f t="shared" ref="F28" si="4">F29-F30</f>
        <v>1647.2270384674359</v>
      </c>
      <c r="G28" s="21">
        <f t="shared" ref="G28" si="5">G29-G30</f>
        <v>-318.67655043066952</v>
      </c>
      <c r="H28" s="21">
        <f t="shared" ref="H28" si="6">H29-H30</f>
        <v>628.71694361321886</v>
      </c>
    </row>
    <row r="29" spans="1:8" x14ac:dyDescent="0.3">
      <c r="A29" s="10"/>
      <c r="B29" s="10"/>
      <c r="C29" s="10" t="s">
        <v>3</v>
      </c>
      <c r="D29" s="21">
        <v>-1941.5635217056538</v>
      </c>
      <c r="E29" s="21">
        <v>1907.916181639139</v>
      </c>
      <c r="F29" s="21">
        <v>1647.2270384674359</v>
      </c>
      <c r="G29" s="21">
        <v>-318.67655043066952</v>
      </c>
      <c r="H29" s="21">
        <v>628.71694361321886</v>
      </c>
    </row>
    <row r="30" spans="1:8" x14ac:dyDescent="0.3">
      <c r="A30" s="10"/>
      <c r="B30" s="10"/>
      <c r="C30" s="10" t="s">
        <v>2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</row>
    <row r="31" spans="1:8" x14ac:dyDescent="0.3">
      <c r="A31" s="10"/>
      <c r="B31" s="10" t="s">
        <v>29</v>
      </c>
      <c r="C31" s="10"/>
      <c r="D31" s="21">
        <f>D32-D33</f>
        <v>2733.9668695627051</v>
      </c>
      <c r="E31" s="21">
        <f t="shared" ref="E31" si="7">E32-E33</f>
        <v>-1949.5358410865636</v>
      </c>
      <c r="F31" s="21">
        <f t="shared" ref="F31" si="8">F32-F33</f>
        <v>-486.75335047541603</v>
      </c>
      <c r="G31" s="21">
        <f t="shared" ref="G31" si="9">G32-G33</f>
        <v>433.36970073572803</v>
      </c>
      <c r="H31" s="21">
        <f t="shared" ref="H31" si="10">H32-H33</f>
        <v>2258.7682623715496</v>
      </c>
    </row>
    <row r="32" spans="1:8" x14ac:dyDescent="0.3">
      <c r="A32" s="10"/>
      <c r="B32" s="10"/>
      <c r="C32" s="10" t="s">
        <v>3</v>
      </c>
      <c r="D32" s="21">
        <v>2940.3919068828886</v>
      </c>
      <c r="E32" s="21">
        <v>384.57324377840422</v>
      </c>
      <c r="F32" s="21">
        <v>-728.55568975924939</v>
      </c>
      <c r="G32" s="21">
        <v>292.57431989837801</v>
      </c>
      <c r="H32" s="21">
        <v>1196.4959230558204</v>
      </c>
    </row>
    <row r="33" spans="1:8" x14ac:dyDescent="0.3">
      <c r="A33" s="10"/>
      <c r="B33" s="10"/>
      <c r="C33" s="10" t="s">
        <v>2</v>
      </c>
      <c r="D33" s="21">
        <v>206.42503732018369</v>
      </c>
      <c r="E33" s="21">
        <v>2334.1090848649678</v>
      </c>
      <c r="F33" s="21">
        <v>-241.80233928383333</v>
      </c>
      <c r="G33" s="21">
        <v>-140.79538083735002</v>
      </c>
      <c r="H33" s="21">
        <v>-1062.2723393157291</v>
      </c>
    </row>
    <row r="34" spans="1:8" x14ac:dyDescent="0.3">
      <c r="A34" s="10"/>
      <c r="B34" s="10"/>
      <c r="C34" s="10"/>
      <c r="D34" s="21"/>
      <c r="E34" s="21"/>
      <c r="F34" s="21"/>
      <c r="G34" s="21"/>
      <c r="H34" s="21"/>
    </row>
    <row r="35" spans="1:8" x14ac:dyDescent="0.3">
      <c r="A35" s="11" t="s">
        <v>41</v>
      </c>
      <c r="B35" s="11"/>
      <c r="C35" s="11"/>
      <c r="D35" s="20">
        <v>-18.897862700000168</v>
      </c>
      <c r="E35" s="20">
        <v>1031.854026508001</v>
      </c>
      <c r="F35" s="20">
        <v>-611.41501639041167</v>
      </c>
      <c r="G35" s="20">
        <v>1472.766584556786</v>
      </c>
      <c r="H35" s="20">
        <v>106.6372558671968</v>
      </c>
    </row>
    <row r="36" spans="1:8" x14ac:dyDescent="0.3">
      <c r="A36" s="10"/>
      <c r="B36" s="10"/>
      <c r="C36" s="10"/>
      <c r="D36" s="21"/>
      <c r="E36" s="21"/>
      <c r="F36" s="21"/>
      <c r="G36" s="21"/>
      <c r="H36" s="21"/>
    </row>
    <row r="37" spans="1:8" s="8" customFormat="1" x14ac:dyDescent="0.3">
      <c r="A37" s="25" t="s">
        <v>58</v>
      </c>
      <c r="B37" s="25"/>
      <c r="C37" s="25"/>
      <c r="D37" s="20">
        <f>-(D6+D20-D24)+D35</f>
        <v>-1179.1948103457203</v>
      </c>
      <c r="E37" s="20">
        <f>-(E6+E20-E24)+E35</f>
        <v>-735.14329614860094</v>
      </c>
      <c r="F37" s="20">
        <f>-(F6+F20-F24)+F35</f>
        <v>-996.03956417059862</v>
      </c>
      <c r="G37" s="20">
        <f>-(G6+G20-G24)+G35</f>
        <v>-797.68972048246565</v>
      </c>
      <c r="H37" s="20">
        <f>-(H6+H20-H24)+H35</f>
        <v>-1103.6334766168823</v>
      </c>
    </row>
    <row r="38" spans="1:8" hidden="1" x14ac:dyDescent="0.3">
      <c r="A38" s="26"/>
      <c r="B38" s="26"/>
      <c r="C38" s="26"/>
      <c r="D38" s="26"/>
      <c r="E38" s="26"/>
      <c r="F38" s="26"/>
      <c r="G38" s="26"/>
      <c r="H38" s="26"/>
    </row>
    <row r="39" spans="1:8" x14ac:dyDescent="0.3">
      <c r="A39" s="2" t="s">
        <v>34</v>
      </c>
    </row>
    <row r="40" spans="1:8" x14ac:dyDescent="0.3">
      <c r="A40" s="2" t="s">
        <v>59</v>
      </c>
    </row>
    <row r="41" spans="1:8" x14ac:dyDescent="0.3">
      <c r="C41" s="2" t="s">
        <v>70</v>
      </c>
    </row>
  </sheetData>
  <mergeCells count="2">
    <mergeCell ref="D4:H4"/>
    <mergeCell ref="A3:C4"/>
  </mergeCells>
  <pageMargins left="0.39370078740157483" right="0.39370078740157483" top="0.59055118110236227" bottom="0.19685039370078741" header="0.31496062992125984" footer="0.98425196850393704"/>
  <pageSetup paperSize="9" scale="80" orientation="landscape" horizontalDpi="1200" verticalDpi="1200" r:id="rId1"/>
  <headerFooter>
    <oddHeader>&amp;R&amp;"-,Bold"For Internal Use Only</oddHeader>
    <oddFooter xml:space="preserve">&amp;R&amp;"Calibri,Regular"&amp;K000000&amp;P/&amp;N
Date: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zoomScale="85" zoomScaleNormal="85" zoomScaleSheetLayoutView="100" workbookViewId="0">
      <selection activeCell="C48" sqref="C48"/>
    </sheetView>
  </sheetViews>
  <sheetFormatPr defaultColWidth="10.796875" defaultRowHeight="15.6" x14ac:dyDescent="0.3"/>
  <cols>
    <col min="1" max="2" width="0.69921875" style="2" customWidth="1"/>
    <col min="3" max="3" width="38.3984375" style="2" customWidth="1"/>
    <col min="4" max="4" width="7.69921875" style="2" customWidth="1"/>
    <col min="5" max="8" width="9.69921875" style="2" customWidth="1"/>
    <col min="9" max="16384" width="10.796875" style="2"/>
  </cols>
  <sheetData>
    <row r="1" spans="1:8" x14ac:dyDescent="0.3">
      <c r="A1" s="7" t="s">
        <v>60</v>
      </c>
      <c r="B1" s="7"/>
      <c r="C1" s="1"/>
      <c r="D1" s="1"/>
    </row>
    <row r="2" spans="1:8" x14ac:dyDescent="0.3">
      <c r="A2" s="3"/>
      <c r="B2" s="3"/>
      <c r="C2" s="3"/>
      <c r="D2" s="3"/>
    </row>
    <row r="3" spans="1:8" ht="17.399999999999999" x14ac:dyDescent="0.3">
      <c r="A3" s="45" t="s">
        <v>30</v>
      </c>
      <c r="B3" s="45"/>
      <c r="C3" s="45"/>
      <c r="D3" s="42">
        <v>2018</v>
      </c>
      <c r="E3" s="42">
        <v>2019</v>
      </c>
      <c r="F3" s="42">
        <v>2020</v>
      </c>
      <c r="G3" s="43">
        <v>2021</v>
      </c>
      <c r="H3" s="43" t="s">
        <v>64</v>
      </c>
    </row>
    <row r="4" spans="1:8" x14ac:dyDescent="0.3">
      <c r="A4" s="46"/>
      <c r="B4" s="46"/>
      <c r="C4" s="46"/>
      <c r="D4" s="44" t="s">
        <v>13</v>
      </c>
      <c r="E4" s="44"/>
      <c r="F4" s="44"/>
      <c r="G4" s="44"/>
      <c r="H4" s="44"/>
    </row>
    <row r="5" spans="1:8" ht="17.55" customHeight="1" x14ac:dyDescent="0.3">
      <c r="A5" s="27"/>
      <c r="B5" s="27"/>
      <c r="C5" s="27"/>
      <c r="D5" s="28"/>
      <c r="E5" s="28"/>
      <c r="F5" s="28"/>
      <c r="G5" s="28"/>
      <c r="H5" s="28"/>
    </row>
    <row r="6" spans="1:8" ht="17.55" customHeight="1" x14ac:dyDescent="0.3">
      <c r="A6" s="10"/>
      <c r="B6" s="11" t="s">
        <v>1</v>
      </c>
      <c r="C6" s="11"/>
      <c r="D6" s="30">
        <f t="shared" ref="D6:G6" si="0">D7-D8</f>
        <v>-1359.8379745753798</v>
      </c>
      <c r="E6" s="30">
        <f t="shared" si="0"/>
        <v>-1621.8898670817978</v>
      </c>
      <c r="F6" s="30">
        <f t="shared" si="0"/>
        <v>-1178.5792431017503</v>
      </c>
      <c r="G6" s="30">
        <f t="shared" si="0"/>
        <v>-935.93069288937488</v>
      </c>
      <c r="H6" s="30">
        <f t="shared" ref="H6" si="1">H7-H8</f>
        <v>-1169.4542715642131</v>
      </c>
    </row>
    <row r="7" spans="1:8" ht="17.55" customHeight="1" x14ac:dyDescent="0.3">
      <c r="A7" s="10"/>
      <c r="B7" s="10"/>
      <c r="C7" s="13" t="s">
        <v>15</v>
      </c>
      <c r="D7" s="14">
        <f t="shared" ref="D7:G7" si="2">D10</f>
        <v>769.77398538141983</v>
      </c>
      <c r="E7" s="14">
        <f t="shared" si="2"/>
        <v>842.84549833064671</v>
      </c>
      <c r="F7" s="14">
        <f t="shared" si="2"/>
        <v>485.90973554499999</v>
      </c>
      <c r="G7" s="14">
        <f t="shared" si="2"/>
        <v>269.26945233562503</v>
      </c>
      <c r="H7" s="14">
        <f t="shared" ref="H7" si="3">H10</f>
        <v>388.24128023999992</v>
      </c>
    </row>
    <row r="8" spans="1:8" ht="17.55" customHeight="1" x14ac:dyDescent="0.3">
      <c r="A8" s="15"/>
      <c r="B8" s="15"/>
      <c r="C8" s="13" t="s">
        <v>16</v>
      </c>
      <c r="D8" s="16">
        <f t="shared" ref="D8:G8" si="4">D24</f>
        <v>2129.6119599567996</v>
      </c>
      <c r="E8" s="16">
        <f t="shared" si="4"/>
        <v>2464.7353654124445</v>
      </c>
      <c r="F8" s="16">
        <f t="shared" si="4"/>
        <v>1664.4889786467504</v>
      </c>
      <c r="G8" s="16">
        <f t="shared" si="4"/>
        <v>1205.2001452249999</v>
      </c>
      <c r="H8" s="16">
        <f t="shared" ref="H8" si="5">H24</f>
        <v>1557.695551804213</v>
      </c>
    </row>
    <row r="9" spans="1:8" ht="17.55" customHeight="1" x14ac:dyDescent="0.3">
      <c r="A9" s="15"/>
      <c r="B9" s="15"/>
      <c r="C9" s="15"/>
      <c r="D9" s="31"/>
      <c r="E9" s="31"/>
      <c r="F9" s="31"/>
      <c r="G9" s="31"/>
      <c r="H9" s="31"/>
    </row>
    <row r="10" spans="1:8" ht="17.55" customHeight="1" x14ac:dyDescent="0.3">
      <c r="A10" s="10"/>
      <c r="B10" s="10"/>
      <c r="C10" s="13" t="s">
        <v>15</v>
      </c>
      <c r="D10" s="14">
        <f t="shared" ref="D10:G10" si="6">SUM(D11:D22)</f>
        <v>769.77398538141983</v>
      </c>
      <c r="E10" s="14">
        <f t="shared" si="6"/>
        <v>842.84549833064671</v>
      </c>
      <c r="F10" s="14">
        <f t="shared" si="6"/>
        <v>485.90973554499999</v>
      </c>
      <c r="G10" s="14">
        <f t="shared" si="6"/>
        <v>269.26945233562503</v>
      </c>
      <c r="H10" s="14">
        <f t="shared" ref="H10" si="7">SUM(H11:H22)</f>
        <v>388.24128023999992</v>
      </c>
    </row>
    <row r="11" spans="1:8" ht="17.55" customHeight="1" x14ac:dyDescent="0.3">
      <c r="A11" s="10"/>
      <c r="B11" s="10"/>
      <c r="C11" s="17" t="s">
        <v>36</v>
      </c>
      <c r="D11" s="18" t="s">
        <v>37</v>
      </c>
      <c r="E11" s="18" t="s">
        <v>37</v>
      </c>
      <c r="F11" s="18" t="s">
        <v>37</v>
      </c>
      <c r="G11" s="18" t="s">
        <v>37</v>
      </c>
      <c r="H11" s="18" t="s">
        <v>37</v>
      </c>
    </row>
    <row r="12" spans="1:8" ht="17.55" customHeight="1" x14ac:dyDescent="0.3">
      <c r="A12" s="10"/>
      <c r="B12" s="10"/>
      <c r="C12" s="17" t="s">
        <v>26</v>
      </c>
      <c r="D12" s="18">
        <v>0</v>
      </c>
      <c r="E12" s="18">
        <v>1E-3</v>
      </c>
      <c r="F12" s="18">
        <v>2.9000000000000001E-2</v>
      </c>
      <c r="G12" s="18">
        <v>0.92500000000000004</v>
      </c>
      <c r="H12" s="18">
        <v>0.13100000000000001</v>
      </c>
    </row>
    <row r="13" spans="1:8" ht="17.55" customHeight="1" x14ac:dyDescent="0.3">
      <c r="A13" s="10"/>
      <c r="B13" s="10"/>
      <c r="C13" s="17" t="s">
        <v>4</v>
      </c>
      <c r="D13" s="18">
        <v>408.9021655775</v>
      </c>
      <c r="E13" s="18">
        <v>379.15451681999997</v>
      </c>
      <c r="F13" s="18">
        <v>200.07639714499999</v>
      </c>
      <c r="G13" s="18">
        <v>133.09101929562502</v>
      </c>
      <c r="H13" s="18">
        <v>271.80428023999997</v>
      </c>
    </row>
    <row r="14" spans="1:8" ht="17.55" customHeight="1" x14ac:dyDescent="0.3">
      <c r="A14" s="10"/>
      <c r="B14" s="10"/>
      <c r="C14" s="17" t="s">
        <v>5</v>
      </c>
      <c r="D14" s="18">
        <v>256.64581980392001</v>
      </c>
      <c r="E14" s="18">
        <v>295.48498151064689</v>
      </c>
      <c r="F14" s="18">
        <v>52.25933839999999</v>
      </c>
      <c r="G14" s="18">
        <v>2.7754330399999998</v>
      </c>
      <c r="H14" s="18">
        <v>18.966000000000001</v>
      </c>
    </row>
    <row r="15" spans="1:8" ht="17.55" customHeight="1" x14ac:dyDescent="0.3">
      <c r="A15" s="10"/>
      <c r="B15" s="10"/>
      <c r="C15" s="17" t="s">
        <v>20</v>
      </c>
      <c r="D15" s="18">
        <v>66.611999999999995</v>
      </c>
      <c r="E15" s="18">
        <v>128.57599999999999</v>
      </c>
      <c r="F15" s="18">
        <v>188.65899999999999</v>
      </c>
      <c r="G15" s="18">
        <v>86.072000000000003</v>
      </c>
      <c r="H15" s="18">
        <v>41.243000000000002</v>
      </c>
    </row>
    <row r="16" spans="1:8" ht="17.55" customHeight="1" x14ac:dyDescent="0.3">
      <c r="A16" s="10"/>
      <c r="B16" s="10"/>
      <c r="C16" s="17" t="s">
        <v>35</v>
      </c>
      <c r="D16" s="18">
        <v>1.351</v>
      </c>
      <c r="E16" s="18">
        <v>1.9339999999999999</v>
      </c>
      <c r="F16" s="18">
        <v>1.964</v>
      </c>
      <c r="G16" s="18">
        <v>0.64400000000000002</v>
      </c>
      <c r="H16" s="18">
        <v>1.905</v>
      </c>
    </row>
    <row r="17" spans="1:9" ht="17.55" customHeight="1" x14ac:dyDescent="0.3">
      <c r="A17" s="10"/>
      <c r="B17" s="10"/>
      <c r="C17" s="17" t="s">
        <v>21</v>
      </c>
      <c r="D17" s="18">
        <v>0.26500000000000001</v>
      </c>
      <c r="E17" s="18">
        <v>0.49199999999999999</v>
      </c>
      <c r="F17" s="18">
        <v>0.28799999999999998</v>
      </c>
      <c r="G17" s="18">
        <v>0.314</v>
      </c>
      <c r="H17" s="18">
        <v>0.55400000000000005</v>
      </c>
    </row>
    <row r="18" spans="1:9" ht="17.55" customHeight="1" x14ac:dyDescent="0.3">
      <c r="A18" s="10"/>
      <c r="B18" s="10"/>
      <c r="C18" s="17" t="s">
        <v>22</v>
      </c>
      <c r="D18" s="18" t="s">
        <v>37</v>
      </c>
      <c r="E18" s="18" t="s">
        <v>37</v>
      </c>
      <c r="F18" s="18" t="s">
        <v>37</v>
      </c>
      <c r="G18" s="18" t="s">
        <v>37</v>
      </c>
      <c r="H18" s="18" t="s">
        <v>37</v>
      </c>
    </row>
    <row r="19" spans="1:9" ht="31.5" customHeight="1" x14ac:dyDescent="0.3">
      <c r="A19" s="10"/>
      <c r="B19" s="10"/>
      <c r="C19" s="29" t="s">
        <v>23</v>
      </c>
      <c r="D19" s="18">
        <v>1.3480000000000001</v>
      </c>
      <c r="E19" s="18">
        <v>1.2609999999999999</v>
      </c>
      <c r="F19" s="18">
        <v>10.115</v>
      </c>
      <c r="G19" s="18">
        <v>10.337</v>
      </c>
      <c r="H19" s="18">
        <v>8</v>
      </c>
    </row>
    <row r="20" spans="1:9" ht="17.55" customHeight="1" x14ac:dyDescent="0.3">
      <c r="A20" s="10"/>
      <c r="B20" s="10"/>
      <c r="C20" s="17" t="s">
        <v>27</v>
      </c>
      <c r="D20" s="18">
        <v>9.1460000000000008</v>
      </c>
      <c r="E20" s="18">
        <v>10.385</v>
      </c>
      <c r="F20" s="18">
        <v>6.99</v>
      </c>
      <c r="G20" s="18">
        <v>9.59</v>
      </c>
      <c r="H20" s="18">
        <v>20.117000000000001</v>
      </c>
    </row>
    <row r="21" spans="1:9" ht="17.55" customHeight="1" x14ac:dyDescent="0.3">
      <c r="A21" s="10"/>
      <c r="B21" s="10"/>
      <c r="C21" s="17" t="s">
        <v>24</v>
      </c>
      <c r="D21" s="18">
        <v>4.0000000000000001E-3</v>
      </c>
      <c r="E21" s="18">
        <v>5.7000000000000002E-2</v>
      </c>
      <c r="F21" s="18">
        <v>2.9000000000000001E-2</v>
      </c>
      <c r="G21" s="18">
        <v>2.1000000000000001E-2</v>
      </c>
      <c r="H21" s="18">
        <v>2.1000000000000001E-2</v>
      </c>
    </row>
    <row r="22" spans="1:9" ht="17.55" customHeight="1" x14ac:dyDescent="0.3">
      <c r="A22" s="10"/>
      <c r="B22" s="10"/>
      <c r="C22" s="17" t="s">
        <v>25</v>
      </c>
      <c r="D22" s="18">
        <v>25.5</v>
      </c>
      <c r="E22" s="18">
        <v>25.5</v>
      </c>
      <c r="F22" s="18">
        <v>25.5</v>
      </c>
      <c r="G22" s="18">
        <v>25.5</v>
      </c>
      <c r="H22" s="18">
        <v>25.5</v>
      </c>
    </row>
    <row r="23" spans="1:9" x14ac:dyDescent="0.3">
      <c r="A23" s="10"/>
      <c r="B23" s="10"/>
      <c r="C23" s="17"/>
      <c r="D23" s="18"/>
      <c r="E23" s="18"/>
      <c r="F23" s="18"/>
      <c r="G23" s="18"/>
      <c r="H23" s="18"/>
    </row>
    <row r="24" spans="1:9" ht="17.55" customHeight="1" x14ac:dyDescent="0.3">
      <c r="A24" s="11"/>
      <c r="B24" s="11"/>
      <c r="C24" s="13" t="s">
        <v>16</v>
      </c>
      <c r="D24" s="14">
        <f t="shared" ref="D24:G24" si="8">SUM(D25:D36)</f>
        <v>2129.6119599567996</v>
      </c>
      <c r="E24" s="14">
        <f t="shared" si="8"/>
        <v>2464.7353654124445</v>
      </c>
      <c r="F24" s="14">
        <f t="shared" si="8"/>
        <v>1664.4889786467504</v>
      </c>
      <c r="G24" s="14">
        <f t="shared" si="8"/>
        <v>1205.2001452249999</v>
      </c>
      <c r="H24" s="14">
        <f t="shared" ref="H24" si="9">SUM(H25:H36)</f>
        <v>1557.695551804213</v>
      </c>
      <c r="I24" s="5"/>
    </row>
    <row r="25" spans="1:9" ht="17.55" customHeight="1" x14ac:dyDescent="0.3">
      <c r="A25" s="10"/>
      <c r="B25" s="10"/>
      <c r="C25" s="17" t="s">
        <v>36</v>
      </c>
      <c r="D25" s="18" t="s">
        <v>37</v>
      </c>
      <c r="E25" s="18" t="s">
        <v>37</v>
      </c>
      <c r="F25" s="18" t="s">
        <v>37</v>
      </c>
      <c r="G25" s="18" t="s">
        <v>37</v>
      </c>
      <c r="H25" s="18" t="s">
        <v>37</v>
      </c>
    </row>
    <row r="26" spans="1:9" ht="17.55" customHeight="1" x14ac:dyDescent="0.3">
      <c r="A26" s="10"/>
      <c r="B26" s="10"/>
      <c r="C26" s="17" t="s">
        <v>26</v>
      </c>
      <c r="D26" s="18">
        <v>119.676</v>
      </c>
      <c r="E26" s="18">
        <v>127.348</v>
      </c>
      <c r="F26" s="18">
        <v>166.053</v>
      </c>
      <c r="G26" s="18">
        <v>83.063000000000002</v>
      </c>
      <c r="H26" s="18">
        <v>124.108</v>
      </c>
    </row>
    <row r="27" spans="1:9" ht="17.55" customHeight="1" x14ac:dyDescent="0.3">
      <c r="A27" s="10"/>
      <c r="B27" s="10"/>
      <c r="C27" s="17" t="s">
        <v>4</v>
      </c>
      <c r="D27" s="18">
        <v>304.89676695679998</v>
      </c>
      <c r="E27" s="18">
        <v>319.69966541244463</v>
      </c>
      <c r="F27" s="18">
        <v>313.67578542989997</v>
      </c>
      <c r="G27" s="18">
        <v>312.51838222499998</v>
      </c>
      <c r="H27" s="18">
        <v>330.82439099999999</v>
      </c>
    </row>
    <row r="28" spans="1:9" ht="17.55" customHeight="1" x14ac:dyDescent="0.3">
      <c r="A28" s="10"/>
      <c r="B28" s="10"/>
      <c r="C28" s="17" t="s">
        <v>5</v>
      </c>
      <c r="D28" s="18">
        <v>789.49944999999991</v>
      </c>
      <c r="E28" s="18">
        <v>835.64969999999994</v>
      </c>
      <c r="F28" s="18">
        <v>134.69419321685049</v>
      </c>
      <c r="G28" s="18">
        <v>17.890999999999998</v>
      </c>
      <c r="H28" s="18">
        <v>165.81516080421261</v>
      </c>
    </row>
    <row r="29" spans="1:9" ht="17.55" customHeight="1" x14ac:dyDescent="0.3">
      <c r="A29" s="10"/>
      <c r="B29" s="10"/>
      <c r="C29" s="17" t="s">
        <v>20</v>
      </c>
      <c r="D29" s="18">
        <v>160.27874299999999</v>
      </c>
      <c r="E29" s="18">
        <v>330.43200000000002</v>
      </c>
      <c r="F29" s="18">
        <v>119.971</v>
      </c>
      <c r="G29" s="18">
        <v>135.28039999999999</v>
      </c>
      <c r="H29" s="18">
        <v>289.815</v>
      </c>
    </row>
    <row r="30" spans="1:9" ht="17.55" customHeight="1" x14ac:dyDescent="0.3">
      <c r="A30" s="10"/>
      <c r="B30" s="10"/>
      <c r="C30" s="17" t="s">
        <v>35</v>
      </c>
      <c r="D30" s="18">
        <v>16.753</v>
      </c>
      <c r="E30" s="18">
        <v>16.279</v>
      </c>
      <c r="F30" s="18">
        <v>15.736000000000001</v>
      </c>
      <c r="G30" s="18">
        <v>73.466999999999999</v>
      </c>
      <c r="H30" s="18">
        <v>101.279</v>
      </c>
    </row>
    <row r="31" spans="1:9" ht="17.55" customHeight="1" x14ac:dyDescent="0.3">
      <c r="A31" s="10"/>
      <c r="B31" s="10"/>
      <c r="C31" s="17" t="s">
        <v>21</v>
      </c>
      <c r="D31" s="18">
        <v>14.308</v>
      </c>
      <c r="E31" s="18">
        <v>3.246</v>
      </c>
      <c r="F31" s="18">
        <v>5.41</v>
      </c>
      <c r="G31" s="18">
        <v>5.399</v>
      </c>
      <c r="H31" s="18">
        <v>2.109</v>
      </c>
    </row>
    <row r="32" spans="1:9" ht="17.55" customHeight="1" x14ac:dyDescent="0.3">
      <c r="A32" s="10"/>
      <c r="B32" s="10"/>
      <c r="C32" s="17" t="s">
        <v>22</v>
      </c>
      <c r="D32" s="18">
        <v>26.654</v>
      </c>
      <c r="E32" s="18">
        <v>25.518000000000001</v>
      </c>
      <c r="F32" s="18">
        <v>16.91</v>
      </c>
      <c r="G32" s="18">
        <v>18.251000000000001</v>
      </c>
      <c r="H32" s="18">
        <v>8.4700000000000006</v>
      </c>
    </row>
    <row r="33" spans="1:8" ht="31.2" x14ac:dyDescent="0.3">
      <c r="A33" s="10"/>
      <c r="B33" s="10"/>
      <c r="C33" s="29" t="s">
        <v>23</v>
      </c>
      <c r="D33" s="18">
        <v>87.15</v>
      </c>
      <c r="E33" s="18">
        <v>131.137</v>
      </c>
      <c r="F33" s="18">
        <v>219.91</v>
      </c>
      <c r="G33" s="18">
        <v>103.967</v>
      </c>
      <c r="H33" s="18">
        <v>54.8</v>
      </c>
    </row>
    <row r="34" spans="1:8" ht="18" customHeight="1" x14ac:dyDescent="0.3">
      <c r="A34" s="10"/>
      <c r="B34" s="10"/>
      <c r="C34" s="17" t="s">
        <v>27</v>
      </c>
      <c r="D34" s="18">
        <v>569.31200000000001</v>
      </c>
      <c r="E34" s="18">
        <v>633.99699999999996</v>
      </c>
      <c r="F34" s="18">
        <v>630.9</v>
      </c>
      <c r="G34" s="18">
        <v>412.77336300000002</v>
      </c>
      <c r="H34" s="18">
        <v>436.11900000000003</v>
      </c>
    </row>
    <row r="35" spans="1:8" ht="18" customHeight="1" x14ac:dyDescent="0.3">
      <c r="A35" s="10"/>
      <c r="B35" s="10"/>
      <c r="C35" s="17" t="s">
        <v>24</v>
      </c>
      <c r="D35" s="18">
        <v>1.0840000000000001</v>
      </c>
      <c r="E35" s="18">
        <v>1.429</v>
      </c>
      <c r="F35" s="18">
        <v>1.2290000000000001</v>
      </c>
      <c r="G35" s="18">
        <v>2.59</v>
      </c>
      <c r="H35" s="18">
        <v>4.3559999999999999</v>
      </c>
    </row>
    <row r="36" spans="1:8" ht="18" customHeight="1" x14ac:dyDescent="0.3">
      <c r="A36" s="10"/>
      <c r="B36" s="10"/>
      <c r="C36" s="17" t="s">
        <v>25</v>
      </c>
      <c r="D36" s="18">
        <v>40</v>
      </c>
      <c r="E36" s="18">
        <v>40</v>
      </c>
      <c r="F36" s="18">
        <v>40</v>
      </c>
      <c r="G36" s="18">
        <v>40</v>
      </c>
      <c r="H36" s="18">
        <v>40</v>
      </c>
    </row>
    <row r="37" spans="1:8" hidden="1" x14ac:dyDescent="0.3">
      <c r="A37" s="26"/>
      <c r="B37" s="26"/>
      <c r="C37" s="26"/>
      <c r="D37" s="26"/>
      <c r="E37" s="26"/>
      <c r="F37" s="26"/>
      <c r="G37" s="26"/>
      <c r="H37" s="26"/>
    </row>
    <row r="38" spans="1:8" x14ac:dyDescent="0.3">
      <c r="A38" s="2" t="s">
        <v>34</v>
      </c>
    </row>
    <row r="39" spans="1:8" x14ac:dyDescent="0.3">
      <c r="A39" s="2" t="s">
        <v>61</v>
      </c>
    </row>
    <row r="40" spans="1:8" x14ac:dyDescent="0.3">
      <c r="C40" s="2" t="s">
        <v>68</v>
      </c>
    </row>
  </sheetData>
  <mergeCells count="2">
    <mergeCell ref="A3:C4"/>
    <mergeCell ref="D4:H4"/>
  </mergeCells>
  <pageMargins left="0.39370078740157499" right="0.39370078740157499" top="0.59055118110236204" bottom="0.196850393700787" header="0.31496062992126" footer="0.98425196850393704"/>
  <pageSetup paperSize="9" scale="90" orientation="landscape" horizontalDpi="1200" verticalDpi="1200" r:id="rId1"/>
  <headerFooter>
    <oddHeader>&amp;R&amp;"-,Bold"For Internal Use Only</oddHeader>
    <oddFooter xml:space="preserve">&amp;R&amp;"Calibri,Regular"&amp;K000000&amp;P/&amp;N
Date: 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3"/>
  <sheetViews>
    <sheetView zoomScale="90" zoomScaleNormal="90" workbookViewId="0">
      <selection activeCell="J6" sqref="J6"/>
    </sheetView>
  </sheetViews>
  <sheetFormatPr defaultColWidth="9" defaultRowHeight="15.6" x14ac:dyDescent="0.3"/>
  <cols>
    <col min="1" max="1" width="1.09765625" style="6" customWidth="1"/>
    <col min="2" max="2" width="0.796875" style="6" customWidth="1"/>
    <col min="3" max="3" width="36.09765625" style="6" bestFit="1" customWidth="1"/>
    <col min="4" max="5" width="8.09765625" style="6" customWidth="1"/>
    <col min="6" max="6" width="7.59765625" style="6" bestFit="1" customWidth="1"/>
    <col min="7" max="8" width="8.09765625" style="6" bestFit="1" customWidth="1"/>
    <col min="9" max="16384" width="9" style="6"/>
  </cols>
  <sheetData>
    <row r="1" spans="1:8" x14ac:dyDescent="0.3">
      <c r="A1" s="7" t="s">
        <v>67</v>
      </c>
      <c r="B1" s="7"/>
      <c r="C1" s="1"/>
      <c r="D1" s="1"/>
      <c r="E1" s="2"/>
      <c r="F1" s="2"/>
      <c r="G1" s="2"/>
      <c r="H1" s="2"/>
    </row>
    <row r="2" spans="1:8" x14ac:dyDescent="0.3">
      <c r="A2" s="3"/>
      <c r="B2" s="3"/>
      <c r="C2" s="3"/>
      <c r="D2" s="3"/>
      <c r="E2" s="2"/>
      <c r="F2" s="2"/>
      <c r="G2" s="2"/>
      <c r="H2" s="2"/>
    </row>
    <row r="3" spans="1:8" ht="20.55" customHeight="1" x14ac:dyDescent="0.3">
      <c r="A3" s="47" t="s">
        <v>30</v>
      </c>
      <c r="B3" s="47"/>
      <c r="C3" s="47"/>
      <c r="D3" s="42">
        <v>2018</v>
      </c>
      <c r="E3" s="42">
        <v>2019</v>
      </c>
      <c r="F3" s="42">
        <v>2020</v>
      </c>
      <c r="G3" s="43">
        <v>2021</v>
      </c>
      <c r="H3" s="43" t="s">
        <v>64</v>
      </c>
    </row>
    <row r="4" spans="1:8" x14ac:dyDescent="0.3">
      <c r="A4" s="48"/>
      <c r="B4" s="48"/>
      <c r="C4" s="48"/>
      <c r="D4" s="44" t="s">
        <v>13</v>
      </c>
      <c r="E4" s="44"/>
      <c r="F4" s="44"/>
      <c r="G4" s="44"/>
      <c r="H4" s="44"/>
    </row>
    <row r="5" spans="1:8" x14ac:dyDescent="0.3">
      <c r="A5" s="27"/>
      <c r="B5" s="27"/>
      <c r="C5" s="27"/>
      <c r="D5" s="28"/>
      <c r="E5" s="28"/>
      <c r="F5" s="28"/>
      <c r="G5" s="28"/>
      <c r="H5" s="28"/>
    </row>
    <row r="6" spans="1:8" s="8" customFormat="1" x14ac:dyDescent="0.3">
      <c r="A6" s="11" t="s">
        <v>40</v>
      </c>
      <c r="B6" s="11"/>
      <c r="C6" s="11"/>
      <c r="D6" s="12">
        <f>-D7+D15+D23+D49</f>
        <v>75.669813175850805</v>
      </c>
      <c r="E6" s="12">
        <f>-E7+E15+E23+E49</f>
        <v>479.26038833057646</v>
      </c>
      <c r="F6" s="12">
        <f>-F7+F15+F23+F49</f>
        <v>-247.61882997839189</v>
      </c>
      <c r="G6" s="12">
        <f>-G7+G15+G23+G49</f>
        <v>1312.3160926018445</v>
      </c>
      <c r="H6" s="12">
        <f>-H7+H15+H23+H49</f>
        <v>3397.3517553319657</v>
      </c>
    </row>
    <row r="7" spans="1:8" s="8" customFormat="1" x14ac:dyDescent="0.3">
      <c r="A7" s="11"/>
      <c r="B7" s="13" t="s">
        <v>43</v>
      </c>
      <c r="C7" s="11"/>
      <c r="D7" s="20">
        <f>-(D8-D11)</f>
        <v>697.83567198119999</v>
      </c>
      <c r="E7" s="20">
        <f>-(E8-E11)</f>
        <v>510.97397873</v>
      </c>
      <c r="F7" s="20">
        <f>-(F8-F11)</f>
        <v>796.67750158000001</v>
      </c>
      <c r="G7" s="20">
        <f>-(G8-G11)</f>
        <v>275.14364225999998</v>
      </c>
      <c r="H7" s="20">
        <f>-(H8-H11)</f>
        <v>-403.2292934799998</v>
      </c>
    </row>
    <row r="8" spans="1:8" s="2" customFormat="1" x14ac:dyDescent="0.3">
      <c r="A8" s="10"/>
      <c r="B8" s="10"/>
      <c r="C8" s="19" t="s">
        <v>32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</row>
    <row r="9" spans="1:8" s="2" customFormat="1" x14ac:dyDescent="0.3">
      <c r="A9" s="10"/>
      <c r="B9" s="10"/>
      <c r="C9" s="34" t="s">
        <v>63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</row>
    <row r="10" spans="1:8" s="2" customFormat="1" x14ac:dyDescent="0.3">
      <c r="A10" s="10"/>
      <c r="B10" s="10"/>
      <c r="C10" s="34" t="s">
        <v>42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</row>
    <row r="11" spans="1:8" s="2" customFormat="1" x14ac:dyDescent="0.3">
      <c r="A11" s="10"/>
      <c r="B11" s="10"/>
      <c r="C11" s="19" t="s">
        <v>33</v>
      </c>
      <c r="D11" s="32">
        <f t="shared" ref="D11:G11" si="0">D12+D13</f>
        <v>697.83567198119999</v>
      </c>
      <c r="E11" s="32">
        <f t="shared" si="0"/>
        <v>510.97397873</v>
      </c>
      <c r="F11" s="32">
        <f t="shared" si="0"/>
        <v>796.67750158000001</v>
      </c>
      <c r="G11" s="32">
        <f t="shared" si="0"/>
        <v>275.14364225999998</v>
      </c>
      <c r="H11" s="32">
        <f t="shared" ref="H11" si="1">H12+H13</f>
        <v>-403.2292934799998</v>
      </c>
    </row>
    <row r="12" spans="1:8" s="2" customFormat="1" x14ac:dyDescent="0.3">
      <c r="A12" s="10"/>
      <c r="B12" s="10"/>
      <c r="C12" s="34" t="s">
        <v>63</v>
      </c>
      <c r="D12" s="21">
        <v>-29.421828018800007</v>
      </c>
      <c r="E12" s="21">
        <v>-41.112021269999985</v>
      </c>
      <c r="F12" s="21">
        <v>216.52750158000001</v>
      </c>
      <c r="G12" s="21">
        <v>312.11264225999997</v>
      </c>
      <c r="H12" s="21">
        <v>-71.291293479999823</v>
      </c>
    </row>
    <row r="13" spans="1:8" s="2" customFormat="1" x14ac:dyDescent="0.3">
      <c r="A13" s="10"/>
      <c r="B13" s="10"/>
      <c r="C13" s="34" t="s">
        <v>42</v>
      </c>
      <c r="D13" s="21">
        <v>727.25750000000005</v>
      </c>
      <c r="E13" s="21">
        <v>552.08600000000001</v>
      </c>
      <c r="F13" s="21">
        <v>580.15</v>
      </c>
      <c r="G13" s="21">
        <v>-36.969000000000001</v>
      </c>
      <c r="H13" s="21">
        <v>-331.93799999999999</v>
      </c>
    </row>
    <row r="14" spans="1:8" s="2" customFormat="1" x14ac:dyDescent="0.3">
      <c r="A14" s="10"/>
      <c r="B14" s="10"/>
      <c r="C14" s="19"/>
      <c r="D14" s="32"/>
      <c r="E14" s="32"/>
      <c r="F14" s="32"/>
      <c r="G14" s="32"/>
      <c r="H14" s="32"/>
    </row>
    <row r="15" spans="1:8" s="8" customFormat="1" x14ac:dyDescent="0.3">
      <c r="A15" s="11"/>
      <c r="B15" s="41" t="s">
        <v>28</v>
      </c>
      <c r="C15" s="41"/>
      <c r="D15" s="12">
        <f t="shared" ref="D15:H15" si="2">D16</f>
        <v>-1941.5635217056538</v>
      </c>
      <c r="E15" s="12">
        <f t="shared" si="2"/>
        <v>1907.916181639139</v>
      </c>
      <c r="F15" s="12">
        <f t="shared" si="2"/>
        <v>1647.2270384674357</v>
      </c>
      <c r="G15" s="12">
        <f t="shared" si="2"/>
        <v>-318.67655043066941</v>
      </c>
      <c r="H15" s="12">
        <f t="shared" si="2"/>
        <v>628.71694361321886</v>
      </c>
    </row>
    <row r="16" spans="1:8" s="2" customFormat="1" x14ac:dyDescent="0.3">
      <c r="A16" s="10"/>
      <c r="B16" s="10"/>
      <c r="C16" s="10" t="s">
        <v>3</v>
      </c>
      <c r="D16" s="32">
        <f>D17+D18</f>
        <v>-1941.5635217056538</v>
      </c>
      <c r="E16" s="32">
        <f>E17+E18</f>
        <v>1907.916181639139</v>
      </c>
      <c r="F16" s="32">
        <f>F17+F18</f>
        <v>1647.2270384674357</v>
      </c>
      <c r="G16" s="32">
        <f>G17+G18</f>
        <v>-318.67655043066941</v>
      </c>
      <c r="H16" s="32">
        <f>H17+H18</f>
        <v>628.71694361321886</v>
      </c>
    </row>
    <row r="17" spans="1:8" s="2" customFormat="1" x14ac:dyDescent="0.3">
      <c r="A17" s="10"/>
      <c r="B17" s="10"/>
      <c r="C17" s="34" t="s">
        <v>44</v>
      </c>
      <c r="D17" s="32">
        <v>-442.27606429910577</v>
      </c>
      <c r="E17" s="32">
        <v>-24.068617651068401</v>
      </c>
      <c r="F17" s="32">
        <v>-925.44150756347551</v>
      </c>
      <c r="G17" s="32">
        <v>81.614760332113548</v>
      </c>
      <c r="H17" s="32">
        <v>92.7114137273159</v>
      </c>
    </row>
    <row r="18" spans="1:8" s="2" customFormat="1" x14ac:dyDescent="0.3">
      <c r="A18" s="10"/>
      <c r="B18" s="10"/>
      <c r="C18" s="34" t="s">
        <v>6</v>
      </c>
      <c r="D18" s="32">
        <v>-1499.2874574065481</v>
      </c>
      <c r="E18" s="32">
        <v>1931.9847992902075</v>
      </c>
      <c r="F18" s="32">
        <v>2572.6685460309113</v>
      </c>
      <c r="G18" s="32">
        <v>-400.29131076278298</v>
      </c>
      <c r="H18" s="32">
        <v>536.005529885903</v>
      </c>
    </row>
    <row r="19" spans="1:8" s="2" customFormat="1" x14ac:dyDescent="0.3">
      <c r="A19" s="10"/>
      <c r="B19" s="10"/>
      <c r="C19" s="10" t="s">
        <v>2</v>
      </c>
      <c r="D19" s="36" t="s">
        <v>37</v>
      </c>
      <c r="E19" s="36" t="s">
        <v>37</v>
      </c>
      <c r="F19" s="36" t="s">
        <v>37</v>
      </c>
      <c r="G19" s="36" t="s">
        <v>37</v>
      </c>
      <c r="H19" s="36" t="s">
        <v>37</v>
      </c>
    </row>
    <row r="20" spans="1:8" s="2" customFormat="1" x14ac:dyDescent="0.3">
      <c r="A20" s="10"/>
      <c r="B20" s="10"/>
      <c r="C20" s="34" t="s">
        <v>44</v>
      </c>
      <c r="D20" s="36" t="s">
        <v>37</v>
      </c>
      <c r="E20" s="36" t="s">
        <v>37</v>
      </c>
      <c r="F20" s="36" t="s">
        <v>37</v>
      </c>
      <c r="G20" s="36" t="s">
        <v>37</v>
      </c>
      <c r="H20" s="36" t="s">
        <v>37</v>
      </c>
    </row>
    <row r="21" spans="1:8" s="2" customFormat="1" x14ac:dyDescent="0.3">
      <c r="A21" s="10"/>
      <c r="B21" s="10"/>
      <c r="C21" s="34" t="s">
        <v>6</v>
      </c>
      <c r="D21" s="36" t="s">
        <v>37</v>
      </c>
      <c r="E21" s="36" t="s">
        <v>37</v>
      </c>
      <c r="F21" s="36" t="s">
        <v>37</v>
      </c>
      <c r="G21" s="36" t="s">
        <v>37</v>
      </c>
      <c r="H21" s="36" t="s">
        <v>37</v>
      </c>
    </row>
    <row r="22" spans="1:8" s="2" customFormat="1" x14ac:dyDescent="0.3">
      <c r="A22" s="10"/>
      <c r="B22" s="10"/>
      <c r="C22" s="35"/>
      <c r="D22" s="36"/>
      <c r="E22" s="36"/>
      <c r="F22" s="36"/>
      <c r="G22" s="36"/>
      <c r="H22" s="36"/>
    </row>
    <row r="23" spans="1:8" s="8" customFormat="1" x14ac:dyDescent="0.3">
      <c r="A23" s="11"/>
      <c r="B23" s="11" t="s">
        <v>29</v>
      </c>
      <c r="C23" s="11"/>
      <c r="D23" s="12">
        <f>D24-D36</f>
        <v>2733.9668695627047</v>
      </c>
      <c r="E23" s="12">
        <f>E24-E36</f>
        <v>-1949.5358410865636</v>
      </c>
      <c r="F23" s="12">
        <f>F24-F36</f>
        <v>-486.75335047541603</v>
      </c>
      <c r="G23" s="12">
        <f>G24-G36</f>
        <v>433.36970073572786</v>
      </c>
      <c r="H23" s="12">
        <f>H24-H36</f>
        <v>2258.76826237155</v>
      </c>
    </row>
    <row r="24" spans="1:8" s="2" customFormat="1" x14ac:dyDescent="0.3">
      <c r="A24" s="10"/>
      <c r="B24" s="10"/>
      <c r="C24" s="10" t="s">
        <v>3</v>
      </c>
      <c r="D24" s="32">
        <f>D25+D30+D34+D35+D26</f>
        <v>2940.3919068828882</v>
      </c>
      <c r="E24" s="32">
        <f>E25+E30+E34+E35+E26</f>
        <v>384.57324377840428</v>
      </c>
      <c r="F24" s="32">
        <f>F25+F30+F34+F35+F26</f>
        <v>-728.55568975924939</v>
      </c>
      <c r="G24" s="32">
        <f>G25+G30+G34+G35+G26</f>
        <v>292.57431989837789</v>
      </c>
      <c r="H24" s="32">
        <f>H25+H30+H34+H35+H26</f>
        <v>1196.4959230558204</v>
      </c>
    </row>
    <row r="25" spans="1:8" s="2" customFormat="1" x14ac:dyDescent="0.3">
      <c r="A25" s="10"/>
      <c r="B25" s="10"/>
      <c r="C25" s="34" t="s">
        <v>47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8" s="2" customFormat="1" x14ac:dyDescent="0.3">
      <c r="A26" s="10"/>
      <c r="B26" s="10"/>
      <c r="C26" s="34" t="s">
        <v>7</v>
      </c>
      <c r="D26" s="32">
        <f>SUM(D27:D29)</f>
        <v>1891.748721785988</v>
      </c>
      <c r="E26" s="32">
        <f>SUM(E27:E29)</f>
        <v>-1321.0531530620674</v>
      </c>
      <c r="F26" s="32">
        <f>SUM(F27:F29)</f>
        <v>-1272.4490467304724</v>
      </c>
      <c r="G26" s="32">
        <f>SUM(G27:G29)</f>
        <v>-589.97053854181843</v>
      </c>
      <c r="H26" s="32">
        <v>336.00390357648348</v>
      </c>
    </row>
    <row r="27" spans="1:8" s="2" customFormat="1" x14ac:dyDescent="0.3">
      <c r="A27" s="10"/>
      <c r="B27" s="10"/>
      <c r="C27" s="35" t="s">
        <v>45</v>
      </c>
      <c r="D27" s="32">
        <v>623.63561113398828</v>
      </c>
      <c r="E27" s="32">
        <v>-867.67079129606748</v>
      </c>
      <c r="F27" s="32">
        <v>-657.94962459897386</v>
      </c>
      <c r="G27" s="32">
        <v>-633.39414927603673</v>
      </c>
      <c r="H27" s="32">
        <v>198.38070052315013</v>
      </c>
    </row>
    <row r="28" spans="1:8" s="2" customFormat="1" x14ac:dyDescent="0.3">
      <c r="A28" s="10"/>
      <c r="B28" s="10"/>
      <c r="C28" s="35" t="s">
        <v>54</v>
      </c>
      <c r="D28" s="37">
        <v>20.762479280000086</v>
      </c>
      <c r="E28" s="37">
        <v>336.45661600999966</v>
      </c>
      <c r="F28" s="37">
        <v>-814.62538464999966</v>
      </c>
      <c r="G28" s="37">
        <v>-100.65899647000002</v>
      </c>
      <c r="H28" s="37">
        <v>16.214881720000008</v>
      </c>
    </row>
    <row r="29" spans="1:8" s="2" customFormat="1" x14ac:dyDescent="0.3">
      <c r="A29" s="10"/>
      <c r="B29" s="10"/>
      <c r="C29" s="35" t="s">
        <v>39</v>
      </c>
      <c r="D29" s="32">
        <v>1247.3506313719997</v>
      </c>
      <c r="E29" s="32">
        <v>-789.83897777599964</v>
      </c>
      <c r="F29" s="32">
        <v>200.12596251850093</v>
      </c>
      <c r="G29" s="32">
        <v>144.08260720421833</v>
      </c>
      <c r="H29" s="32">
        <v>121.40832133333332</v>
      </c>
    </row>
    <row r="30" spans="1:8" s="2" customFormat="1" x14ac:dyDescent="0.3">
      <c r="A30" s="10"/>
      <c r="B30" s="10"/>
      <c r="C30" s="34" t="s">
        <v>8</v>
      </c>
      <c r="D30" s="32">
        <f>SUM(D31:D33)</f>
        <v>91.284816767724152</v>
      </c>
      <c r="E30" s="32">
        <f>SUM(E31:E33)</f>
        <v>355.7473724546557</v>
      </c>
      <c r="F30" s="32">
        <f>SUM(F31:F33)</f>
        <v>32.908489993611383</v>
      </c>
      <c r="G30" s="32">
        <f>SUM(G31:G33)</f>
        <v>184.58469941794047</v>
      </c>
      <c r="H30" s="32">
        <f>SUM(H31:H33)</f>
        <v>28.693729220012436</v>
      </c>
    </row>
    <row r="31" spans="1:8" s="2" customFormat="1" x14ac:dyDescent="0.3">
      <c r="A31" s="10"/>
      <c r="B31" s="10"/>
      <c r="C31" s="35" t="s">
        <v>45</v>
      </c>
      <c r="D31" s="32">
        <v>91.312246997724145</v>
      </c>
      <c r="E31" s="32">
        <v>355.94322393465569</v>
      </c>
      <c r="F31" s="32">
        <v>31.340311533611384</v>
      </c>
      <c r="G31" s="32">
        <v>184.62476681794047</v>
      </c>
      <c r="H31" s="32">
        <v>28.675215797972434</v>
      </c>
    </row>
    <row r="32" spans="1:8" s="2" customFormat="1" x14ac:dyDescent="0.3">
      <c r="A32" s="10"/>
      <c r="B32" s="10"/>
      <c r="C32" s="35" t="s">
        <v>54</v>
      </c>
      <c r="D32" s="37">
        <v>-2.743023000000001E-2</v>
      </c>
      <c r="E32" s="37">
        <v>-0.19585148000000002</v>
      </c>
      <c r="F32" s="37">
        <v>1.5681784600000006</v>
      </c>
      <c r="G32" s="37">
        <v>-4.0067399999999705E-2</v>
      </c>
      <c r="H32" s="37">
        <v>1.8513422039999998E-2</v>
      </c>
    </row>
    <row r="33" spans="1:8" s="2" customFormat="1" x14ac:dyDescent="0.3">
      <c r="A33" s="10"/>
      <c r="B33" s="10"/>
      <c r="C33" s="35" t="s">
        <v>39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</row>
    <row r="34" spans="1:8" s="2" customFormat="1" x14ac:dyDescent="0.3">
      <c r="A34" s="10"/>
      <c r="B34" s="10"/>
      <c r="C34" s="34" t="s">
        <v>49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</row>
    <row r="35" spans="1:8" s="2" customFormat="1" x14ac:dyDescent="0.3">
      <c r="A35" s="10"/>
      <c r="B35" s="10"/>
      <c r="C35" s="34" t="s">
        <v>50</v>
      </c>
      <c r="D35" s="32">
        <v>957.35836832917619</v>
      </c>
      <c r="E35" s="32">
        <v>1349.8790243858159</v>
      </c>
      <c r="F35" s="32">
        <v>510.98486697761172</v>
      </c>
      <c r="G35" s="32">
        <v>697.96015902225588</v>
      </c>
      <c r="H35" s="32">
        <v>831.79829025932452</v>
      </c>
    </row>
    <row r="36" spans="1:8" s="2" customFormat="1" x14ac:dyDescent="0.3">
      <c r="A36" s="10"/>
      <c r="B36" s="10"/>
      <c r="C36" s="10" t="s">
        <v>2</v>
      </c>
      <c r="D36" s="32">
        <f>D37+D42+D45+D46+D38+D47</f>
        <v>206.42503732018366</v>
      </c>
      <c r="E36" s="32">
        <f>E37+E42+E45+E46+E38+E47</f>
        <v>2334.1090848649678</v>
      </c>
      <c r="F36" s="32">
        <f>F37+F42+F45+F46+F38+F47</f>
        <v>-241.80233928383333</v>
      </c>
      <c r="G36" s="32">
        <f>G37+G42+G45+G46+G38+G47</f>
        <v>-140.79538083734997</v>
      </c>
      <c r="H36" s="32">
        <f>H37+H42+H45+H46+H38+H47</f>
        <v>-1062.2723393157294</v>
      </c>
    </row>
    <row r="37" spans="1:8" s="2" customFormat="1" hidden="1" x14ac:dyDescent="0.3">
      <c r="A37" s="10"/>
      <c r="B37" s="10"/>
      <c r="C37" s="34" t="s">
        <v>47</v>
      </c>
      <c r="D37" s="37"/>
      <c r="E37" s="37"/>
      <c r="F37" s="37"/>
      <c r="G37" s="37"/>
      <c r="H37" s="37"/>
    </row>
    <row r="38" spans="1:8" s="2" customFormat="1" x14ac:dyDescent="0.3">
      <c r="A38" s="10"/>
      <c r="B38" s="10"/>
      <c r="C38" s="34" t="s">
        <v>7</v>
      </c>
      <c r="D38" s="32">
        <f>SUM(D39:D41)</f>
        <v>42.470354322999981</v>
      </c>
      <c r="E38" s="32">
        <f>SUM(E39:E41)</f>
        <v>56.121295003999947</v>
      </c>
      <c r="F38" s="32">
        <f>SUM(F39:F41)</f>
        <v>-175.43893193286394</v>
      </c>
      <c r="G38" s="32">
        <f>SUM(G39:G41)</f>
        <v>-19.263556882081957</v>
      </c>
      <c r="H38" s="32">
        <f>SUM(H39:H41)</f>
        <v>40.72464051760398</v>
      </c>
    </row>
    <row r="39" spans="1:8" s="2" customFormat="1" x14ac:dyDescent="0.3">
      <c r="A39" s="10"/>
      <c r="B39" s="10"/>
      <c r="C39" s="35" t="s">
        <v>48</v>
      </c>
      <c r="D39" s="32">
        <v>-6.1208090000000083E-2</v>
      </c>
      <c r="E39" s="32">
        <v>167.93608209999994</v>
      </c>
      <c r="F39" s="32">
        <v>-113.44292688999997</v>
      </c>
      <c r="G39" s="32">
        <v>-53.149466869999983</v>
      </c>
      <c r="H39" s="32">
        <v>0.27750710000000256</v>
      </c>
    </row>
    <row r="40" spans="1:8" s="2" customFormat="1" x14ac:dyDescent="0.3">
      <c r="A40" s="10"/>
      <c r="B40" s="10"/>
      <c r="C40" s="35" t="s">
        <v>45</v>
      </c>
      <c r="D40" s="32">
        <v>42.531562412999982</v>
      </c>
      <c r="E40" s="32">
        <v>-41.287427287999989</v>
      </c>
      <c r="F40" s="32">
        <v>21.130256713135978</v>
      </c>
      <c r="G40" s="32">
        <v>33.885909987918026</v>
      </c>
      <c r="H40" s="32">
        <v>40.447133417603979</v>
      </c>
    </row>
    <row r="41" spans="1:8" s="2" customFormat="1" x14ac:dyDescent="0.3">
      <c r="A41" s="10"/>
      <c r="B41" s="10"/>
      <c r="C41" s="35" t="s">
        <v>39</v>
      </c>
      <c r="D41" s="37">
        <v>0</v>
      </c>
      <c r="E41" s="37">
        <v>-70.527359808</v>
      </c>
      <c r="F41" s="37">
        <v>-83.126261755999948</v>
      </c>
      <c r="G41" s="37">
        <v>0</v>
      </c>
      <c r="H41" s="37">
        <v>0</v>
      </c>
    </row>
    <row r="42" spans="1:8" s="2" customFormat="1" x14ac:dyDescent="0.3">
      <c r="A42" s="10"/>
      <c r="B42" s="10"/>
      <c r="C42" s="34" t="s">
        <v>8</v>
      </c>
      <c r="D42" s="32">
        <f>SUM(D43:D44)</f>
        <v>-73.337223382816319</v>
      </c>
      <c r="E42" s="32">
        <f>SUM(E43:E44)</f>
        <v>1788.2986078809681</v>
      </c>
      <c r="F42" s="32">
        <f>SUM(F43:F44)</f>
        <v>628.60256264903046</v>
      </c>
      <c r="G42" s="32">
        <f>SUM(G43:G44)</f>
        <v>-936.78068725874709</v>
      </c>
      <c r="H42" s="32">
        <f>SUM(H43:H44)</f>
        <v>-1098.7374522702835</v>
      </c>
    </row>
    <row r="43" spans="1:8" s="2" customFormat="1" x14ac:dyDescent="0.3">
      <c r="A43" s="10"/>
      <c r="B43" s="10"/>
      <c r="C43" s="35" t="s">
        <v>45</v>
      </c>
      <c r="D43" s="37">
        <v>263.88348961718367</v>
      </c>
      <c r="E43" s="37">
        <v>-364.69977431903169</v>
      </c>
      <c r="F43" s="37">
        <v>722.3605626490305</v>
      </c>
      <c r="G43" s="37">
        <v>-630.8861840920805</v>
      </c>
      <c r="H43" s="37">
        <v>-168.08207423694989</v>
      </c>
    </row>
    <row r="44" spans="1:8" s="2" customFormat="1" x14ac:dyDescent="0.3">
      <c r="A44" s="10"/>
      <c r="B44" s="10"/>
      <c r="C44" s="35" t="s">
        <v>39</v>
      </c>
      <c r="D44" s="32">
        <v>-337.22071299999999</v>
      </c>
      <c r="E44" s="32">
        <v>2152.9983821999999</v>
      </c>
      <c r="F44" s="32">
        <v>-93.757999999999996</v>
      </c>
      <c r="G44" s="32">
        <v>-305.89450316666665</v>
      </c>
      <c r="H44" s="32">
        <v>-930.65537803333359</v>
      </c>
    </row>
    <row r="45" spans="1:8" s="2" customFormat="1" x14ac:dyDescent="0.3">
      <c r="A45" s="10"/>
      <c r="B45" s="10"/>
      <c r="C45" s="34" t="s">
        <v>49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</row>
    <row r="46" spans="1:8" s="2" customFormat="1" x14ac:dyDescent="0.3">
      <c r="A46" s="10"/>
      <c r="B46" s="10"/>
      <c r="C46" s="34" t="s">
        <v>56</v>
      </c>
      <c r="D46" s="32">
        <v>237.29190638</v>
      </c>
      <c r="E46" s="32">
        <v>489.68918198</v>
      </c>
      <c r="F46" s="32">
        <v>-694.96596999999986</v>
      </c>
      <c r="G46" s="32">
        <v>271.43700000000001</v>
      </c>
      <c r="H46" s="32">
        <f>('[1]T4 Financial BOP '!$CC$58+'[1]T4 Financial BOP '!$CC$59)/1000</f>
        <v>-4.2595275630498506</v>
      </c>
    </row>
    <row r="47" spans="1:8" s="2" customFormat="1" x14ac:dyDescent="0.3">
      <c r="A47" s="10"/>
      <c r="B47" s="10"/>
      <c r="C47" s="34" t="s">
        <v>9</v>
      </c>
      <c r="D47" s="32">
        <v>0</v>
      </c>
      <c r="E47" s="32">
        <v>0</v>
      </c>
      <c r="F47" s="32">
        <v>0</v>
      </c>
      <c r="G47" s="32">
        <v>543.81186330347907</v>
      </c>
      <c r="H47" s="32">
        <v>0</v>
      </c>
    </row>
    <row r="48" spans="1:8" s="2" customFormat="1" hidden="1" x14ac:dyDescent="0.3">
      <c r="A48" s="10"/>
      <c r="B48" s="10"/>
      <c r="C48" s="34"/>
      <c r="D48" s="32"/>
      <c r="E48" s="32"/>
      <c r="F48" s="32"/>
      <c r="G48" s="32"/>
      <c r="H48" s="32"/>
    </row>
    <row r="49" spans="1:8" s="8" customFormat="1" hidden="1" x14ac:dyDescent="0.3">
      <c r="A49" s="11" t="s">
        <v>41</v>
      </c>
      <c r="B49" s="11"/>
      <c r="C49" s="11"/>
      <c r="D49" s="12">
        <f t="shared" ref="D49:G49" si="3">D50+D51+D52+D53</f>
        <v>-18.897862700000108</v>
      </c>
      <c r="E49" s="12">
        <f t="shared" si="3"/>
        <v>1031.854026508001</v>
      </c>
      <c r="F49" s="12">
        <f t="shared" si="3"/>
        <v>-611.41501639041155</v>
      </c>
      <c r="G49" s="12">
        <f t="shared" si="3"/>
        <v>1472.766584556786</v>
      </c>
      <c r="H49" s="12">
        <f t="shared" ref="H49" si="4">H50+H51+H52+H53</f>
        <v>106.63725586719677</v>
      </c>
    </row>
    <row r="50" spans="1:8" hidden="1" x14ac:dyDescent="0.3">
      <c r="A50" s="40"/>
      <c r="B50" s="40"/>
      <c r="C50" s="34" t="s">
        <v>51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</row>
    <row r="51" spans="1:8" hidden="1" x14ac:dyDescent="0.3">
      <c r="A51" s="40"/>
      <c r="B51" s="40"/>
      <c r="C51" s="34" t="s">
        <v>9</v>
      </c>
      <c r="D51" s="37">
        <v>0.65983999999999998</v>
      </c>
      <c r="E51" s="37">
        <v>0.7918964180000132</v>
      </c>
      <c r="F51" s="37">
        <v>0.24151803958764403</v>
      </c>
      <c r="G51" s="37">
        <v>556.73422933678773</v>
      </c>
      <c r="H51" s="37">
        <v>0.58795985719468036</v>
      </c>
    </row>
    <row r="52" spans="1:8" hidden="1" x14ac:dyDescent="0.3">
      <c r="A52" s="40"/>
      <c r="B52" s="40"/>
      <c r="C52" s="34" t="s">
        <v>52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</row>
    <row r="53" spans="1:8" hidden="1" x14ac:dyDescent="0.3">
      <c r="A53" s="40"/>
      <c r="B53" s="40"/>
      <c r="C53" s="34" t="s">
        <v>12</v>
      </c>
      <c r="D53" s="37">
        <f t="shared" ref="D53:G53" si="5">D54+D55+D58+D59</f>
        <v>-19.557702700000107</v>
      </c>
      <c r="E53" s="37">
        <f t="shared" si="5"/>
        <v>1031.0621300900009</v>
      </c>
      <c r="F53" s="37">
        <f t="shared" si="5"/>
        <v>-611.65653442999917</v>
      </c>
      <c r="G53" s="37">
        <f t="shared" si="5"/>
        <v>916.03235521999829</v>
      </c>
      <c r="H53" s="37">
        <f t="shared" ref="H53" si="6">H54+H55+H58+H59</f>
        <v>106.0492960100021</v>
      </c>
    </row>
    <row r="54" spans="1:8" hidden="1" x14ac:dyDescent="0.3">
      <c r="A54" s="40"/>
      <c r="B54" s="40"/>
      <c r="C54" s="35" t="s">
        <v>7</v>
      </c>
      <c r="D54" s="37">
        <v>152.44788889000029</v>
      </c>
      <c r="E54" s="37">
        <v>906.40017496000019</v>
      </c>
      <c r="F54" s="37">
        <v>-665.85260300999994</v>
      </c>
      <c r="G54" s="37">
        <v>919.29386763000048</v>
      </c>
      <c r="H54" s="37">
        <v>181.73549685999984</v>
      </c>
    </row>
    <row r="55" spans="1:8" hidden="1" x14ac:dyDescent="0.3">
      <c r="A55" s="40"/>
      <c r="B55" s="40"/>
      <c r="C55" s="35" t="s">
        <v>53</v>
      </c>
      <c r="D55" s="37">
        <f t="shared" ref="D55:G55" si="7">D56+D57</f>
        <v>-172.00559159000039</v>
      </c>
      <c r="E55" s="37">
        <f t="shared" si="7"/>
        <v>124.69910972000065</v>
      </c>
      <c r="F55" s="37">
        <f t="shared" si="7"/>
        <v>53.61284246000077</v>
      </c>
      <c r="G55" s="37">
        <f t="shared" si="7"/>
        <v>-2.8598820300021615</v>
      </c>
      <c r="H55" s="37">
        <f t="shared" ref="H55" si="8">H56+H57</f>
        <v>-75.906722019997744</v>
      </c>
    </row>
    <row r="56" spans="1:8" hidden="1" x14ac:dyDescent="0.3">
      <c r="A56" s="40"/>
      <c r="B56" s="40"/>
      <c r="C56" s="38" t="s">
        <v>6</v>
      </c>
      <c r="D56" s="37">
        <v>-278.69308060000043</v>
      </c>
      <c r="E56" s="37">
        <v>86.491299810000697</v>
      </c>
      <c r="F56" s="37">
        <v>71.408398890000768</v>
      </c>
      <c r="G56" s="37">
        <v>-55.230871550002135</v>
      </c>
      <c r="H56" s="37">
        <v>-19.44007210999774</v>
      </c>
    </row>
    <row r="57" spans="1:8" hidden="1" x14ac:dyDescent="0.3">
      <c r="A57" s="40"/>
      <c r="B57" s="40"/>
      <c r="C57" s="38" t="s">
        <v>44</v>
      </c>
      <c r="D57" s="37">
        <v>106.68748901000002</v>
      </c>
      <c r="E57" s="37">
        <v>38.207809909999952</v>
      </c>
      <c r="F57" s="37">
        <v>-17.795556429999998</v>
      </c>
      <c r="G57" s="37">
        <v>52.370989519999974</v>
      </c>
      <c r="H57" s="37">
        <v>-56.466649910000008</v>
      </c>
    </row>
    <row r="58" spans="1:8" hidden="1" x14ac:dyDescent="0.3">
      <c r="A58" s="40"/>
      <c r="B58" s="40"/>
      <c r="C58" s="35" t="s">
        <v>19</v>
      </c>
      <c r="D58" s="37">
        <v>0</v>
      </c>
      <c r="E58" s="37">
        <v>-3.7154590000000043E-2</v>
      </c>
      <c r="F58" s="37">
        <v>0.58322612000000007</v>
      </c>
      <c r="G58" s="37">
        <v>-0.40163038000000006</v>
      </c>
      <c r="H58" s="37">
        <v>0.22052117000000021</v>
      </c>
    </row>
    <row r="59" spans="1:8" hidden="1" x14ac:dyDescent="0.3">
      <c r="A59" s="40"/>
      <c r="B59" s="40"/>
      <c r="C59" s="35" t="s">
        <v>18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</row>
    <row r="60" spans="1:8" s="2" customFormat="1" hidden="1" x14ac:dyDescent="0.3">
      <c r="A60" s="26"/>
      <c r="B60" s="26"/>
      <c r="C60" s="26"/>
      <c r="D60" s="26"/>
      <c r="E60" s="26"/>
      <c r="F60" s="26"/>
      <c r="G60" s="26"/>
      <c r="H60" s="26"/>
    </row>
    <row r="61" spans="1:8" s="2" customFormat="1" x14ac:dyDescent="0.3">
      <c r="A61" s="2" t="s">
        <v>34</v>
      </c>
    </row>
    <row r="62" spans="1:8" s="2" customFormat="1" x14ac:dyDescent="0.3">
      <c r="A62" s="2" t="s">
        <v>62</v>
      </c>
    </row>
    <row r="63" spans="1:8" x14ac:dyDescent="0.3">
      <c r="C63" s="2" t="s">
        <v>69</v>
      </c>
    </row>
  </sheetData>
  <mergeCells count="2">
    <mergeCell ref="A3:C4"/>
    <mergeCell ref="D4:H4"/>
  </mergeCells>
  <pageMargins left="0.7" right="0.7" top="0.75" bottom="0.75" header="0.3" footer="0.3"/>
  <pageSetup orientation="portrait" r:id="rId1"/>
  <ignoredErrors>
    <ignoredError sqref="D30:H30 D42:H4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5BBFF-DFB4-4E37-A001-47A3BDAB93BC}">
  <dimension ref="A1:H113"/>
  <sheetViews>
    <sheetView zoomScale="90" zoomScaleNormal="90" workbookViewId="0">
      <selection activeCell="E59" sqref="E59"/>
    </sheetView>
  </sheetViews>
  <sheetFormatPr defaultColWidth="9" defaultRowHeight="15.6" x14ac:dyDescent="0.3"/>
  <cols>
    <col min="1" max="1" width="1.09765625" style="6" customWidth="1"/>
    <col min="2" max="2" width="0.796875" style="6" customWidth="1"/>
    <col min="3" max="3" width="36.09765625" style="6" bestFit="1" customWidth="1"/>
    <col min="4" max="5" width="8.09765625" style="6" customWidth="1"/>
    <col min="6" max="6" width="7.59765625" style="6" bestFit="1" customWidth="1"/>
    <col min="7" max="8" width="8.09765625" style="6" bestFit="1" customWidth="1"/>
    <col min="9" max="16384" width="9" style="6"/>
  </cols>
  <sheetData>
    <row r="1" spans="1:8" x14ac:dyDescent="0.3">
      <c r="A1" s="7" t="s">
        <v>67</v>
      </c>
      <c r="B1" s="7"/>
      <c r="C1" s="1"/>
      <c r="D1" s="1"/>
      <c r="E1" s="2"/>
      <c r="F1" s="2"/>
      <c r="G1" s="2"/>
      <c r="H1" s="2"/>
    </row>
    <row r="2" spans="1:8" x14ac:dyDescent="0.3">
      <c r="A2" s="3"/>
      <c r="B2" s="3"/>
      <c r="C2" s="3"/>
      <c r="D2" s="3"/>
      <c r="E2" s="2"/>
      <c r="F2" s="2"/>
      <c r="G2" s="2"/>
      <c r="H2" s="2"/>
    </row>
    <row r="3" spans="1:8" ht="20.55" customHeight="1" x14ac:dyDescent="0.3">
      <c r="A3" s="47" t="s">
        <v>30</v>
      </c>
      <c r="B3" s="47"/>
      <c r="C3" s="47"/>
      <c r="D3" s="42">
        <v>2018</v>
      </c>
      <c r="E3" s="42">
        <v>2019</v>
      </c>
      <c r="F3" s="42">
        <v>2020</v>
      </c>
      <c r="G3" s="43">
        <v>2021</v>
      </c>
      <c r="H3" s="43" t="s">
        <v>64</v>
      </c>
    </row>
    <row r="4" spans="1:8" x14ac:dyDescent="0.3">
      <c r="A4" s="48"/>
      <c r="B4" s="48"/>
      <c r="C4" s="48"/>
      <c r="D4" s="44" t="s">
        <v>13</v>
      </c>
      <c r="E4" s="44"/>
      <c r="F4" s="44"/>
      <c r="G4" s="44"/>
      <c r="H4" s="44"/>
    </row>
    <row r="5" spans="1:8" x14ac:dyDescent="0.3">
      <c r="A5" s="27"/>
      <c r="B5" s="27"/>
      <c r="C5" s="27"/>
      <c r="D5" s="28"/>
      <c r="E5" s="28"/>
      <c r="F5" s="28"/>
      <c r="G5" s="28"/>
      <c r="H5" s="28"/>
    </row>
    <row r="6" spans="1:8" s="8" customFormat="1" x14ac:dyDescent="0.3">
      <c r="A6" s="11" t="s">
        <v>40</v>
      </c>
      <c r="B6" s="11"/>
      <c r="C6" s="11"/>
      <c r="D6" s="12">
        <f>-D7+D15+D36+D99</f>
        <v>75.669813175850805</v>
      </c>
      <c r="E6" s="12">
        <f>-E7+E15+E36+E99</f>
        <v>479.26038833057646</v>
      </c>
      <c r="F6" s="12">
        <f>-F7+F15+F36+F99</f>
        <v>-247.61882997839189</v>
      </c>
      <c r="G6" s="12">
        <f>-G7+G15+G36+G99</f>
        <v>1312.3160926018445</v>
      </c>
      <c r="H6" s="12">
        <f>-H7+H15+H36+H99</f>
        <v>3397.3517553319657</v>
      </c>
    </row>
    <row r="7" spans="1:8" s="8" customFormat="1" x14ac:dyDescent="0.3">
      <c r="A7" s="11"/>
      <c r="B7" s="13" t="s">
        <v>43</v>
      </c>
      <c r="C7" s="11"/>
      <c r="D7" s="20">
        <f>-(D8-D11)</f>
        <v>697.83567198119999</v>
      </c>
      <c r="E7" s="20">
        <f>-(E8-E11)</f>
        <v>510.97397873</v>
      </c>
      <c r="F7" s="20">
        <f>-(F8-F11)</f>
        <v>796.67750158000001</v>
      </c>
      <c r="G7" s="20">
        <f>-(G8-G11)</f>
        <v>275.14364225999998</v>
      </c>
      <c r="H7" s="20">
        <f>-(H8-H11)</f>
        <v>-403.2292934799998</v>
      </c>
    </row>
    <row r="8" spans="1:8" s="2" customFormat="1" x14ac:dyDescent="0.3">
      <c r="A8" s="10"/>
      <c r="B8" s="10"/>
      <c r="C8" s="19" t="s">
        <v>32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</row>
    <row r="9" spans="1:8" s="2" customFormat="1" x14ac:dyDescent="0.3">
      <c r="A9" s="10"/>
      <c r="B9" s="10"/>
      <c r="C9" s="34" t="s">
        <v>63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</row>
    <row r="10" spans="1:8" s="2" customFormat="1" x14ac:dyDescent="0.3">
      <c r="A10" s="10"/>
      <c r="B10" s="10"/>
      <c r="C10" s="34" t="s">
        <v>42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s="2" customFormat="1" x14ac:dyDescent="0.3">
      <c r="A11" s="10"/>
      <c r="B11" s="10"/>
      <c r="C11" s="19" t="s">
        <v>33</v>
      </c>
      <c r="D11" s="32">
        <f t="shared" ref="D11:H11" si="0">D12+D13</f>
        <v>697.83567198119999</v>
      </c>
      <c r="E11" s="32">
        <f t="shared" si="0"/>
        <v>510.97397873</v>
      </c>
      <c r="F11" s="32">
        <f t="shared" si="0"/>
        <v>796.67750158000001</v>
      </c>
      <c r="G11" s="32">
        <f t="shared" si="0"/>
        <v>275.14364225999998</v>
      </c>
      <c r="H11" s="32">
        <f t="shared" si="0"/>
        <v>-403.2292934799998</v>
      </c>
    </row>
    <row r="12" spans="1:8" s="2" customFormat="1" x14ac:dyDescent="0.3">
      <c r="A12" s="10"/>
      <c r="B12" s="10"/>
      <c r="C12" s="34" t="s">
        <v>63</v>
      </c>
      <c r="D12" s="21">
        <v>-29.421828018800007</v>
      </c>
      <c r="E12" s="21">
        <v>-41.112021269999985</v>
      </c>
      <c r="F12" s="21">
        <v>216.52750158000001</v>
      </c>
      <c r="G12" s="21">
        <v>312.11264225999997</v>
      </c>
      <c r="H12" s="21">
        <v>-71.291293479999823</v>
      </c>
    </row>
    <row r="13" spans="1:8" s="2" customFormat="1" x14ac:dyDescent="0.3">
      <c r="A13" s="10"/>
      <c r="B13" s="10"/>
      <c r="C13" s="34" t="s">
        <v>42</v>
      </c>
      <c r="D13" s="21">
        <v>727.25750000000005</v>
      </c>
      <c r="E13" s="21">
        <v>552.08600000000001</v>
      </c>
      <c r="F13" s="21">
        <v>580.15</v>
      </c>
      <c r="G13" s="21">
        <v>-36.969000000000001</v>
      </c>
      <c r="H13" s="21">
        <v>-331.93799999999999</v>
      </c>
    </row>
    <row r="14" spans="1:8" s="2" customFormat="1" x14ac:dyDescent="0.3">
      <c r="A14" s="10"/>
      <c r="B14" s="10"/>
      <c r="C14" s="19"/>
      <c r="D14" s="32"/>
      <c r="E14" s="32"/>
      <c r="F14" s="32"/>
      <c r="G14" s="32"/>
      <c r="H14" s="32"/>
    </row>
    <row r="15" spans="1:8" s="8" customFormat="1" x14ac:dyDescent="0.3">
      <c r="A15" s="11"/>
      <c r="B15" s="41" t="s">
        <v>28</v>
      </c>
      <c r="C15" s="41"/>
      <c r="D15" s="12">
        <f t="shared" ref="D15:H15" si="1">D16</f>
        <v>-1941.5635217056538</v>
      </c>
      <c r="E15" s="12">
        <f t="shared" si="1"/>
        <v>1907.916181639139</v>
      </c>
      <c r="F15" s="12">
        <f t="shared" si="1"/>
        <v>1647.2270384674357</v>
      </c>
      <c r="G15" s="12">
        <f t="shared" si="1"/>
        <v>-318.67655043066941</v>
      </c>
      <c r="H15" s="12">
        <f t="shared" si="1"/>
        <v>628.71694361321886</v>
      </c>
    </row>
    <row r="16" spans="1:8" s="2" customFormat="1" x14ac:dyDescent="0.3">
      <c r="A16" s="10"/>
      <c r="B16" s="10"/>
      <c r="C16" s="10" t="s">
        <v>3</v>
      </c>
      <c r="D16" s="32">
        <f t="shared" ref="D16:H16" si="2">D17+D21</f>
        <v>-1941.5635217056538</v>
      </c>
      <c r="E16" s="32">
        <f t="shared" si="2"/>
        <v>1907.916181639139</v>
      </c>
      <c r="F16" s="32">
        <f t="shared" si="2"/>
        <v>1647.2270384674357</v>
      </c>
      <c r="G16" s="32">
        <f t="shared" si="2"/>
        <v>-318.67655043066941</v>
      </c>
      <c r="H16" s="32">
        <f t="shared" si="2"/>
        <v>628.71694361321886</v>
      </c>
    </row>
    <row r="17" spans="1:8" s="2" customFormat="1" x14ac:dyDescent="0.3">
      <c r="A17" s="10"/>
      <c r="B17" s="10"/>
      <c r="C17" s="34" t="s">
        <v>44</v>
      </c>
      <c r="D17" s="32">
        <v>-442.27606429910577</v>
      </c>
      <c r="E17" s="32">
        <v>-24.068617651068401</v>
      </c>
      <c r="F17" s="32">
        <v>-925.44150756347551</v>
      </c>
      <c r="G17" s="32">
        <v>81.614760332113548</v>
      </c>
      <c r="H17" s="32">
        <v>92.7114137273159</v>
      </c>
    </row>
    <row r="18" spans="1:8" s="2" customFormat="1" x14ac:dyDescent="0.3">
      <c r="A18" s="10"/>
      <c r="B18" s="10"/>
      <c r="C18" s="35" t="s">
        <v>45</v>
      </c>
      <c r="D18" s="32"/>
      <c r="E18" s="32"/>
      <c r="F18" s="32"/>
      <c r="G18" s="32"/>
      <c r="H18" s="32"/>
    </row>
    <row r="19" spans="1:8" s="2" customFormat="1" x14ac:dyDescent="0.3">
      <c r="A19" s="10"/>
      <c r="B19" s="10"/>
      <c r="C19" s="35" t="s">
        <v>38</v>
      </c>
      <c r="D19" s="32"/>
      <c r="E19" s="32"/>
      <c r="F19" s="32"/>
      <c r="G19" s="32"/>
      <c r="H19" s="32"/>
    </row>
    <row r="20" spans="1:8" s="2" customFormat="1" x14ac:dyDescent="0.3">
      <c r="A20" s="10"/>
      <c r="B20" s="10"/>
      <c r="C20" s="35" t="s">
        <v>46</v>
      </c>
      <c r="D20" s="32"/>
      <c r="E20" s="32"/>
      <c r="F20" s="32"/>
      <c r="G20" s="32"/>
      <c r="H20" s="32"/>
    </row>
    <row r="21" spans="1:8" s="2" customFormat="1" x14ac:dyDescent="0.3">
      <c r="A21" s="10"/>
      <c r="B21" s="10"/>
      <c r="C21" s="34" t="s">
        <v>6</v>
      </c>
      <c r="D21" s="32">
        <v>-1499.2874574065481</v>
      </c>
      <c r="E21" s="32">
        <v>1931.9847992902075</v>
      </c>
      <c r="F21" s="32">
        <v>2572.6685460309113</v>
      </c>
      <c r="G21" s="32">
        <v>-400.29131076278298</v>
      </c>
      <c r="H21" s="32">
        <v>536.005529885903</v>
      </c>
    </row>
    <row r="22" spans="1:8" s="2" customFormat="1" x14ac:dyDescent="0.3">
      <c r="A22" s="10"/>
      <c r="B22" s="10"/>
      <c r="C22" s="35" t="s">
        <v>45</v>
      </c>
      <c r="D22" s="32"/>
      <c r="E22" s="32"/>
      <c r="F22" s="32"/>
      <c r="G22" s="32"/>
      <c r="H22" s="32"/>
    </row>
    <row r="23" spans="1:8" s="2" customFormat="1" x14ac:dyDescent="0.3">
      <c r="A23" s="10"/>
      <c r="B23" s="10"/>
      <c r="C23" s="35" t="s">
        <v>38</v>
      </c>
      <c r="D23" s="32"/>
      <c r="E23" s="32"/>
      <c r="F23" s="32"/>
      <c r="G23" s="32"/>
      <c r="H23" s="32"/>
    </row>
    <row r="24" spans="1:8" s="2" customFormat="1" x14ac:dyDescent="0.3">
      <c r="A24" s="10"/>
      <c r="B24" s="10"/>
      <c r="C24" s="35" t="s">
        <v>46</v>
      </c>
      <c r="D24" s="32"/>
      <c r="E24" s="32"/>
      <c r="F24" s="32"/>
      <c r="G24" s="32"/>
      <c r="H24" s="32"/>
    </row>
    <row r="25" spans="1:8" s="2" customFormat="1" x14ac:dyDescent="0.3">
      <c r="A25" s="10"/>
      <c r="B25" s="10"/>
      <c r="C25" s="35" t="s">
        <v>39</v>
      </c>
      <c r="D25" s="32"/>
      <c r="E25" s="32"/>
      <c r="F25" s="32"/>
      <c r="G25" s="32"/>
      <c r="H25" s="32"/>
    </row>
    <row r="26" spans="1:8" s="2" customFormat="1" x14ac:dyDescent="0.3">
      <c r="A26" s="10"/>
      <c r="B26" s="10"/>
      <c r="C26" s="10" t="s">
        <v>2</v>
      </c>
      <c r="D26" s="36" t="s">
        <v>37</v>
      </c>
      <c r="E26" s="36" t="s">
        <v>37</v>
      </c>
      <c r="F26" s="36" t="s">
        <v>37</v>
      </c>
      <c r="G26" s="36" t="s">
        <v>37</v>
      </c>
      <c r="H26" s="36" t="s">
        <v>37</v>
      </c>
    </row>
    <row r="27" spans="1:8" s="2" customFormat="1" x14ac:dyDescent="0.3">
      <c r="A27" s="10"/>
      <c r="B27" s="10"/>
      <c r="C27" s="34" t="s">
        <v>44</v>
      </c>
      <c r="D27" s="36" t="s">
        <v>37</v>
      </c>
      <c r="E27" s="36" t="s">
        <v>37</v>
      </c>
      <c r="F27" s="36" t="s">
        <v>37</v>
      </c>
      <c r="G27" s="36" t="s">
        <v>37</v>
      </c>
      <c r="H27" s="36" t="s">
        <v>37</v>
      </c>
    </row>
    <row r="28" spans="1:8" s="2" customFormat="1" x14ac:dyDescent="0.3">
      <c r="A28" s="10"/>
      <c r="B28" s="10"/>
      <c r="C28" s="35" t="s">
        <v>45</v>
      </c>
      <c r="D28" s="36" t="s">
        <v>37</v>
      </c>
      <c r="E28" s="36" t="s">
        <v>37</v>
      </c>
      <c r="F28" s="36" t="s">
        <v>37</v>
      </c>
      <c r="G28" s="36" t="s">
        <v>37</v>
      </c>
      <c r="H28" s="36" t="s">
        <v>37</v>
      </c>
    </row>
    <row r="29" spans="1:8" s="2" customFormat="1" x14ac:dyDescent="0.3">
      <c r="A29" s="10"/>
      <c r="B29" s="10"/>
      <c r="C29" s="35" t="s">
        <v>38</v>
      </c>
      <c r="D29" s="36" t="s">
        <v>37</v>
      </c>
      <c r="E29" s="36" t="s">
        <v>37</v>
      </c>
      <c r="F29" s="36" t="s">
        <v>37</v>
      </c>
      <c r="G29" s="36" t="s">
        <v>37</v>
      </c>
      <c r="H29" s="36" t="s">
        <v>37</v>
      </c>
    </row>
    <row r="30" spans="1:8" s="2" customFormat="1" x14ac:dyDescent="0.3">
      <c r="A30" s="10"/>
      <c r="B30" s="10"/>
      <c r="C30" s="35" t="s">
        <v>46</v>
      </c>
      <c r="D30" s="36" t="s">
        <v>37</v>
      </c>
      <c r="E30" s="36" t="s">
        <v>37</v>
      </c>
      <c r="F30" s="36" t="s">
        <v>37</v>
      </c>
      <c r="G30" s="36" t="s">
        <v>37</v>
      </c>
      <c r="H30" s="36" t="s">
        <v>37</v>
      </c>
    </row>
    <row r="31" spans="1:8" s="2" customFormat="1" x14ac:dyDescent="0.3">
      <c r="A31" s="10"/>
      <c r="B31" s="10"/>
      <c r="C31" s="34" t="s">
        <v>6</v>
      </c>
      <c r="D31" s="36" t="s">
        <v>37</v>
      </c>
      <c r="E31" s="36" t="s">
        <v>37</v>
      </c>
      <c r="F31" s="36" t="s">
        <v>37</v>
      </c>
      <c r="G31" s="36" t="s">
        <v>37</v>
      </c>
      <c r="H31" s="36" t="s">
        <v>37</v>
      </c>
    </row>
    <row r="32" spans="1:8" s="2" customFormat="1" x14ac:dyDescent="0.3">
      <c r="A32" s="10"/>
      <c r="B32" s="10"/>
      <c r="C32" s="35" t="s">
        <v>45</v>
      </c>
      <c r="D32" s="36" t="s">
        <v>37</v>
      </c>
      <c r="E32" s="36" t="s">
        <v>37</v>
      </c>
      <c r="F32" s="36" t="s">
        <v>37</v>
      </c>
      <c r="G32" s="36" t="s">
        <v>37</v>
      </c>
      <c r="H32" s="36" t="s">
        <v>37</v>
      </c>
    </row>
    <row r="33" spans="1:8" s="2" customFormat="1" x14ac:dyDescent="0.3">
      <c r="A33" s="10"/>
      <c r="B33" s="10"/>
      <c r="C33" s="35" t="s">
        <v>38</v>
      </c>
      <c r="D33" s="36" t="s">
        <v>37</v>
      </c>
      <c r="E33" s="36" t="s">
        <v>37</v>
      </c>
      <c r="F33" s="36" t="s">
        <v>37</v>
      </c>
      <c r="G33" s="36" t="s">
        <v>37</v>
      </c>
      <c r="H33" s="36" t="s">
        <v>37</v>
      </c>
    </row>
    <row r="34" spans="1:8" s="2" customFormat="1" x14ac:dyDescent="0.3">
      <c r="A34" s="10"/>
      <c r="B34" s="10"/>
      <c r="C34" s="35" t="s">
        <v>39</v>
      </c>
      <c r="D34" s="36" t="s">
        <v>37</v>
      </c>
      <c r="E34" s="36" t="s">
        <v>37</v>
      </c>
      <c r="F34" s="36" t="s">
        <v>37</v>
      </c>
      <c r="G34" s="36" t="s">
        <v>37</v>
      </c>
      <c r="H34" s="36" t="s">
        <v>37</v>
      </c>
    </row>
    <row r="35" spans="1:8" s="2" customFormat="1" x14ac:dyDescent="0.3">
      <c r="A35" s="10"/>
      <c r="B35" s="10"/>
      <c r="C35" s="35"/>
      <c r="D35" s="36"/>
      <c r="E35" s="36"/>
      <c r="F35" s="36"/>
      <c r="G35" s="36"/>
      <c r="H35" s="36"/>
    </row>
    <row r="36" spans="1:8" s="8" customFormat="1" x14ac:dyDescent="0.3">
      <c r="A36" s="11"/>
      <c r="B36" s="11" t="s">
        <v>29</v>
      </c>
      <c r="C36" s="11"/>
      <c r="D36" s="12">
        <f t="shared" ref="D36:H36" si="3">D37-D69</f>
        <v>2733.9668695627047</v>
      </c>
      <c r="E36" s="12">
        <f t="shared" si="3"/>
        <v>-1949.5358410865636</v>
      </c>
      <c r="F36" s="12">
        <f t="shared" si="3"/>
        <v>-486.75335047541603</v>
      </c>
      <c r="G36" s="12">
        <f t="shared" si="3"/>
        <v>433.36970073572786</v>
      </c>
      <c r="H36" s="12">
        <f t="shared" si="3"/>
        <v>2258.76826237155</v>
      </c>
    </row>
    <row r="37" spans="1:8" s="2" customFormat="1" x14ac:dyDescent="0.3">
      <c r="A37" s="10"/>
      <c r="B37" s="10"/>
      <c r="C37" s="10" t="s">
        <v>3</v>
      </c>
      <c r="D37" s="32">
        <f t="shared" ref="D37:H37" si="4">D38+D47+D55+D62+D39</f>
        <v>2940.3919068828882</v>
      </c>
      <c r="E37" s="32">
        <f t="shared" si="4"/>
        <v>384.57324377840428</v>
      </c>
      <c r="F37" s="32">
        <f t="shared" si="4"/>
        <v>-728.55568975924939</v>
      </c>
      <c r="G37" s="32">
        <f t="shared" si="4"/>
        <v>292.57431989837789</v>
      </c>
      <c r="H37" s="32">
        <f t="shared" si="4"/>
        <v>1196.4959230558204</v>
      </c>
    </row>
    <row r="38" spans="1:8" s="2" customFormat="1" x14ac:dyDescent="0.3">
      <c r="A38" s="10"/>
      <c r="B38" s="10"/>
      <c r="C38" s="34" t="s">
        <v>47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</row>
    <row r="39" spans="1:8" s="2" customFormat="1" x14ac:dyDescent="0.3">
      <c r="A39" s="10"/>
      <c r="B39" s="10"/>
      <c r="C39" s="34" t="s">
        <v>7</v>
      </c>
      <c r="D39" s="32">
        <f t="shared" ref="D39:G39" si="5">SUM(D40:D44)</f>
        <v>1891.748721785988</v>
      </c>
      <c r="E39" s="32">
        <f t="shared" si="5"/>
        <v>-1321.0531530620674</v>
      </c>
      <c r="F39" s="32">
        <f t="shared" si="5"/>
        <v>-1272.4490467304724</v>
      </c>
      <c r="G39" s="32">
        <f t="shared" si="5"/>
        <v>-589.97053854181843</v>
      </c>
      <c r="H39" s="32">
        <v>336.00390357648348</v>
      </c>
    </row>
    <row r="40" spans="1:8" s="2" customFormat="1" x14ac:dyDescent="0.3">
      <c r="A40" s="10"/>
      <c r="B40" s="10"/>
      <c r="C40" s="35" t="s">
        <v>48</v>
      </c>
      <c r="D40" s="37"/>
      <c r="E40" s="37"/>
      <c r="F40" s="37"/>
      <c r="G40" s="37"/>
      <c r="H40" s="37"/>
    </row>
    <row r="41" spans="1:8" s="2" customFormat="1" x14ac:dyDescent="0.3">
      <c r="A41" s="10"/>
      <c r="B41" s="10"/>
      <c r="C41" s="35" t="s">
        <v>45</v>
      </c>
      <c r="D41" s="32">
        <v>623.63561113398828</v>
      </c>
      <c r="E41" s="32">
        <v>-867.67079129606748</v>
      </c>
      <c r="F41" s="32">
        <v>-657.94962459897386</v>
      </c>
      <c r="G41" s="32">
        <v>-633.39414927603673</v>
      </c>
      <c r="H41" s="32">
        <v>198.38070052315013</v>
      </c>
    </row>
    <row r="42" spans="1:8" s="2" customFormat="1" x14ac:dyDescent="0.3">
      <c r="A42" s="10"/>
      <c r="B42" s="10"/>
      <c r="C42" s="35" t="s">
        <v>38</v>
      </c>
      <c r="D42" s="37"/>
      <c r="E42" s="37"/>
      <c r="F42" s="37"/>
      <c r="G42" s="37"/>
      <c r="H42" s="37"/>
    </row>
    <row r="43" spans="1:8" s="2" customFormat="1" x14ac:dyDescent="0.3">
      <c r="A43" s="10"/>
      <c r="B43" s="10"/>
      <c r="C43" s="35" t="s">
        <v>54</v>
      </c>
      <c r="D43" s="37">
        <v>20.762479280000086</v>
      </c>
      <c r="E43" s="37">
        <v>336.45661600999966</v>
      </c>
      <c r="F43" s="37">
        <v>-814.62538464999966</v>
      </c>
      <c r="G43" s="37">
        <v>-100.65899647000002</v>
      </c>
      <c r="H43" s="37">
        <v>16.214881720000008</v>
      </c>
    </row>
    <row r="44" spans="1:8" s="2" customFormat="1" x14ac:dyDescent="0.3">
      <c r="A44" s="10"/>
      <c r="B44" s="10"/>
      <c r="C44" s="35" t="s">
        <v>39</v>
      </c>
      <c r="D44" s="32">
        <v>1247.3506313719997</v>
      </c>
      <c r="E44" s="32">
        <v>-789.83897777599964</v>
      </c>
      <c r="F44" s="32">
        <v>200.12596251850093</v>
      </c>
      <c r="G44" s="32">
        <v>144.08260720421833</v>
      </c>
      <c r="H44" s="32">
        <v>121.40832133333332</v>
      </c>
    </row>
    <row r="45" spans="1:8" s="2" customFormat="1" x14ac:dyDescent="0.3">
      <c r="A45" s="10"/>
      <c r="B45" s="10"/>
      <c r="C45" s="38" t="s">
        <v>54</v>
      </c>
      <c r="D45" s="32"/>
      <c r="E45" s="32"/>
      <c r="F45" s="32"/>
      <c r="G45" s="32"/>
      <c r="H45" s="32"/>
    </row>
    <row r="46" spans="1:8" s="2" customFormat="1" x14ac:dyDescent="0.3">
      <c r="A46" s="10"/>
      <c r="B46" s="10"/>
      <c r="C46" s="38" t="s">
        <v>55</v>
      </c>
      <c r="D46" s="32"/>
      <c r="E46" s="32"/>
      <c r="F46" s="32"/>
      <c r="G46" s="32"/>
      <c r="H46" s="32"/>
    </row>
    <row r="47" spans="1:8" s="2" customFormat="1" x14ac:dyDescent="0.3">
      <c r="A47" s="10"/>
      <c r="B47" s="10"/>
      <c r="C47" s="34" t="s">
        <v>8</v>
      </c>
      <c r="D47" s="32">
        <f t="shared" ref="D47:H47" si="6">SUM(D48:D52)</f>
        <v>91.284816767724152</v>
      </c>
      <c r="E47" s="32">
        <f t="shared" si="6"/>
        <v>355.7473724546557</v>
      </c>
      <c r="F47" s="32">
        <f t="shared" si="6"/>
        <v>32.908489993611383</v>
      </c>
      <c r="G47" s="32">
        <f t="shared" si="6"/>
        <v>184.58469941794047</v>
      </c>
      <c r="H47" s="32">
        <f t="shared" si="6"/>
        <v>28.693729220012436</v>
      </c>
    </row>
    <row r="48" spans="1:8" s="2" customFormat="1" x14ac:dyDescent="0.3">
      <c r="A48" s="10"/>
      <c r="B48" s="10"/>
      <c r="C48" s="35" t="s">
        <v>48</v>
      </c>
      <c r="D48" s="37"/>
      <c r="E48" s="37"/>
      <c r="F48" s="37"/>
      <c r="G48" s="37"/>
      <c r="H48" s="37"/>
    </row>
    <row r="49" spans="1:8" s="2" customFormat="1" x14ac:dyDescent="0.3">
      <c r="A49" s="10"/>
      <c r="B49" s="10"/>
      <c r="C49" s="35" t="s">
        <v>45</v>
      </c>
      <c r="D49" s="32">
        <v>91.312246997724145</v>
      </c>
      <c r="E49" s="32">
        <v>355.94322393465569</v>
      </c>
      <c r="F49" s="32">
        <v>31.340311533611384</v>
      </c>
      <c r="G49" s="32">
        <v>184.62476681794047</v>
      </c>
      <c r="H49" s="32">
        <v>28.675215797972434</v>
      </c>
    </row>
    <row r="50" spans="1:8" s="2" customFormat="1" x14ac:dyDescent="0.3">
      <c r="A50" s="10"/>
      <c r="B50" s="10"/>
      <c r="C50" s="35" t="s">
        <v>38</v>
      </c>
      <c r="D50" s="37"/>
      <c r="E50" s="37"/>
      <c r="F50" s="37"/>
      <c r="G50" s="37"/>
      <c r="H50" s="37"/>
    </row>
    <row r="51" spans="1:8" s="2" customFormat="1" x14ac:dyDescent="0.3">
      <c r="A51" s="10"/>
      <c r="B51" s="10"/>
      <c r="C51" s="35" t="s">
        <v>54</v>
      </c>
      <c r="D51" s="37">
        <v>-2.743023000000001E-2</v>
      </c>
      <c r="E51" s="37">
        <v>-0.19585148000000002</v>
      </c>
      <c r="F51" s="37">
        <v>1.5681784600000006</v>
      </c>
      <c r="G51" s="37">
        <v>-4.0067399999999705E-2</v>
      </c>
      <c r="H51" s="37">
        <v>1.8513422039999998E-2</v>
      </c>
    </row>
    <row r="52" spans="1:8" s="2" customFormat="1" x14ac:dyDescent="0.3">
      <c r="A52" s="10"/>
      <c r="B52" s="10"/>
      <c r="C52" s="35" t="s">
        <v>39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</row>
    <row r="53" spans="1:8" s="2" customFormat="1" x14ac:dyDescent="0.3">
      <c r="A53" s="10"/>
      <c r="B53" s="10"/>
      <c r="C53" s="38" t="s">
        <v>54</v>
      </c>
      <c r="D53" s="32"/>
      <c r="E53" s="32"/>
      <c r="F53" s="32"/>
      <c r="G53" s="32"/>
      <c r="H53" s="32"/>
    </row>
    <row r="54" spans="1:8" s="2" customFormat="1" x14ac:dyDescent="0.3">
      <c r="A54" s="10"/>
      <c r="B54" s="10"/>
      <c r="C54" s="38" t="s">
        <v>55</v>
      </c>
      <c r="D54" s="32"/>
      <c r="E54" s="32"/>
      <c r="F54" s="32"/>
      <c r="G54" s="32"/>
      <c r="H54" s="32"/>
    </row>
    <row r="55" spans="1:8" s="2" customFormat="1" x14ac:dyDescent="0.3">
      <c r="A55" s="10"/>
      <c r="B55" s="10"/>
      <c r="C55" s="34" t="s">
        <v>49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</row>
    <row r="56" spans="1:8" s="2" customFormat="1" x14ac:dyDescent="0.3">
      <c r="A56" s="10"/>
      <c r="B56" s="10"/>
      <c r="C56" s="35" t="s">
        <v>48</v>
      </c>
      <c r="D56" s="32"/>
      <c r="E56" s="32"/>
      <c r="F56" s="32"/>
      <c r="G56" s="32"/>
      <c r="H56" s="32"/>
    </row>
    <row r="57" spans="1:8" s="2" customFormat="1" x14ac:dyDescent="0.3">
      <c r="A57" s="10"/>
      <c r="B57" s="10"/>
      <c r="C57" s="35" t="s">
        <v>45</v>
      </c>
      <c r="D57" s="32"/>
      <c r="E57" s="32"/>
      <c r="F57" s="32"/>
      <c r="G57" s="32"/>
      <c r="H57" s="32"/>
    </row>
    <row r="58" spans="1:8" s="2" customFormat="1" x14ac:dyDescent="0.3">
      <c r="A58" s="10"/>
      <c r="B58" s="10"/>
      <c r="C58" s="35" t="s">
        <v>38</v>
      </c>
      <c r="D58" s="32"/>
      <c r="E58" s="32"/>
      <c r="F58" s="32"/>
      <c r="G58" s="32"/>
      <c r="H58" s="32"/>
    </row>
    <row r="59" spans="1:8" s="2" customFormat="1" x14ac:dyDescent="0.3">
      <c r="A59" s="10"/>
      <c r="B59" s="10"/>
      <c r="C59" s="35" t="s">
        <v>39</v>
      </c>
      <c r="D59" s="32"/>
      <c r="E59" s="32"/>
      <c r="F59" s="32"/>
      <c r="G59" s="32"/>
      <c r="H59" s="32"/>
    </row>
    <row r="60" spans="1:8" s="2" customFormat="1" x14ac:dyDescent="0.3">
      <c r="A60" s="10"/>
      <c r="B60" s="10"/>
      <c r="C60" s="38" t="s">
        <v>54</v>
      </c>
      <c r="D60" s="32"/>
      <c r="E60" s="32"/>
      <c r="F60" s="32"/>
      <c r="G60" s="32"/>
      <c r="H60" s="32"/>
    </row>
    <row r="61" spans="1:8" s="2" customFormat="1" x14ac:dyDescent="0.3">
      <c r="A61" s="10"/>
      <c r="B61" s="10"/>
      <c r="C61" s="38" t="s">
        <v>55</v>
      </c>
      <c r="D61" s="32"/>
      <c r="E61" s="32"/>
      <c r="F61" s="32"/>
      <c r="G61" s="32"/>
      <c r="H61" s="32"/>
    </row>
    <row r="62" spans="1:8" s="2" customFormat="1" x14ac:dyDescent="0.3">
      <c r="A62" s="10"/>
      <c r="B62" s="10"/>
      <c r="C62" s="34" t="s">
        <v>50</v>
      </c>
      <c r="D62" s="32">
        <v>957.35836832917619</v>
      </c>
      <c r="E62" s="32">
        <v>1349.8790243858159</v>
      </c>
      <c r="F62" s="32">
        <v>510.98486697761172</v>
      </c>
      <c r="G62" s="32">
        <v>697.96015902225588</v>
      </c>
      <c r="H62" s="32">
        <v>831.79829025932452</v>
      </c>
    </row>
    <row r="63" spans="1:8" s="2" customFormat="1" x14ac:dyDescent="0.3">
      <c r="A63" s="10"/>
      <c r="B63" s="10"/>
      <c r="C63" s="35" t="s">
        <v>48</v>
      </c>
      <c r="D63" s="32">
        <f>'[2]BOP MOF 2015'!$AJ$6/1000</f>
        <v>0.33</v>
      </c>
      <c r="E63" s="32">
        <f>'[2]BOP MOF 2015'!$AO$6/1000</f>
        <v>7.1999999999999995E-2</v>
      </c>
      <c r="F63" s="32">
        <f>'[2]BOP MOF 2015'!$AT$6/1000</f>
        <v>9.9000000000000005E-2</v>
      </c>
      <c r="G63" s="32">
        <f>'[2]BOP MOF 2015'!$AY$6/1000</f>
        <v>0.22796940000000177</v>
      </c>
      <c r="H63" s="32"/>
    </row>
    <row r="64" spans="1:8" s="2" customFormat="1" x14ac:dyDescent="0.3">
      <c r="A64" s="10"/>
      <c r="B64" s="10"/>
      <c r="C64" s="35" t="s">
        <v>45</v>
      </c>
      <c r="D64" s="39" t="s">
        <v>37</v>
      </c>
      <c r="E64" s="39" t="s">
        <v>37</v>
      </c>
      <c r="F64" s="39" t="s">
        <v>37</v>
      </c>
      <c r="G64" s="39" t="s">
        <v>37</v>
      </c>
      <c r="H64" s="39" t="s">
        <v>37</v>
      </c>
    </row>
    <row r="65" spans="1:8" s="2" customFormat="1" x14ac:dyDescent="0.3">
      <c r="A65" s="10"/>
      <c r="B65" s="10"/>
      <c r="C65" s="35" t="s">
        <v>38</v>
      </c>
      <c r="D65" s="39">
        <f>'[2]BOP MOF 2015'!$AJ$15/1000</f>
        <v>30.315999999999999</v>
      </c>
      <c r="E65" s="39">
        <f>'[2]BOP MOF 2015'!$AO$15/1000</f>
        <v>30.92</v>
      </c>
      <c r="F65" s="39">
        <f>'[2]BOP MOF 2015'!$AT$15/1000</f>
        <v>24.508157845000003</v>
      </c>
      <c r="G65" s="39">
        <f>'[2]BOP MOF 2015'!$AY$15/1000</f>
        <v>23.555461545</v>
      </c>
      <c r="H65" s="39"/>
    </row>
    <row r="66" spans="1:8" s="2" customFormat="1" x14ac:dyDescent="0.3">
      <c r="A66" s="10"/>
      <c r="B66" s="10"/>
      <c r="C66" s="35" t="s">
        <v>39</v>
      </c>
      <c r="D66" s="32">
        <f t="shared" ref="D66:H66" si="7">D67+D68</f>
        <v>0</v>
      </c>
      <c r="E66" s="32">
        <f t="shared" si="7"/>
        <v>0</v>
      </c>
      <c r="F66" s="32">
        <f t="shared" si="7"/>
        <v>0</v>
      </c>
      <c r="G66" s="32">
        <f t="shared" si="7"/>
        <v>0</v>
      </c>
      <c r="H66" s="32">
        <f t="shared" si="7"/>
        <v>0</v>
      </c>
    </row>
    <row r="67" spans="1:8" s="2" customFormat="1" x14ac:dyDescent="0.3">
      <c r="A67" s="10"/>
      <c r="B67" s="10"/>
      <c r="C67" s="38" t="s">
        <v>54</v>
      </c>
      <c r="D67" s="32"/>
      <c r="E67" s="32"/>
      <c r="F67" s="32"/>
      <c r="G67" s="32"/>
      <c r="H67" s="32"/>
    </row>
    <row r="68" spans="1:8" s="2" customFormat="1" x14ac:dyDescent="0.3">
      <c r="A68" s="10"/>
      <c r="B68" s="10"/>
      <c r="C68" s="38" t="s">
        <v>55</v>
      </c>
      <c r="D68" s="32"/>
      <c r="E68" s="32"/>
      <c r="F68" s="32"/>
      <c r="G68" s="32"/>
      <c r="H68" s="32"/>
    </row>
    <row r="69" spans="1:8" s="2" customFormat="1" x14ac:dyDescent="0.3">
      <c r="A69" s="10"/>
      <c r="B69" s="10"/>
      <c r="C69" s="10" t="s">
        <v>2</v>
      </c>
      <c r="D69" s="32">
        <f t="shared" ref="D69:F69" si="8">D70+D76+D83+D90+D71+D97</f>
        <v>206.42503732018366</v>
      </c>
      <c r="E69" s="32">
        <f t="shared" si="8"/>
        <v>2334.1090848649678</v>
      </c>
      <c r="F69" s="32">
        <f t="shared" si="8"/>
        <v>-241.80233928383333</v>
      </c>
      <c r="G69" s="32">
        <f>G70+G76+G83+G90+G71+G97</f>
        <v>-140.79538083734997</v>
      </c>
      <c r="H69" s="32">
        <f>H70+H76+H83+H90+H71+H97</f>
        <v>-1062.2723393157294</v>
      </c>
    </row>
    <row r="70" spans="1:8" s="2" customFormat="1" x14ac:dyDescent="0.3">
      <c r="A70" s="10"/>
      <c r="B70" s="10"/>
      <c r="C70" s="34" t="s">
        <v>47</v>
      </c>
      <c r="D70" s="37"/>
      <c r="E70" s="37"/>
      <c r="F70" s="37"/>
      <c r="G70" s="37"/>
      <c r="H70" s="37"/>
    </row>
    <row r="71" spans="1:8" s="2" customFormat="1" x14ac:dyDescent="0.3">
      <c r="A71" s="10"/>
      <c r="B71" s="10"/>
      <c r="C71" s="34" t="s">
        <v>7</v>
      </c>
      <c r="D71" s="32">
        <f t="shared" ref="D71:G71" si="9">SUM(D72:D75)</f>
        <v>42.470354322999981</v>
      </c>
      <c r="E71" s="32">
        <f t="shared" si="9"/>
        <v>56.121295003999947</v>
      </c>
      <c r="F71" s="32">
        <f t="shared" si="9"/>
        <v>-175.43893193286394</v>
      </c>
      <c r="G71" s="32">
        <f t="shared" si="9"/>
        <v>-19.263556882081957</v>
      </c>
      <c r="H71" s="32">
        <f t="shared" ref="H71" si="10">SUM(H72:H75)</f>
        <v>40.72464051760398</v>
      </c>
    </row>
    <row r="72" spans="1:8" s="2" customFormat="1" x14ac:dyDescent="0.3">
      <c r="A72" s="10"/>
      <c r="B72" s="10"/>
      <c r="C72" s="35" t="s">
        <v>48</v>
      </c>
      <c r="D72" s="32">
        <v>-6.1208090000000083E-2</v>
      </c>
      <c r="E72" s="32">
        <v>167.93608209999994</v>
      </c>
      <c r="F72" s="32">
        <v>-113.44292688999997</v>
      </c>
      <c r="G72" s="32">
        <v>-53.149466869999983</v>
      </c>
      <c r="H72" s="32">
        <v>0.27750710000000256</v>
      </c>
    </row>
    <row r="73" spans="1:8" s="2" customFormat="1" x14ac:dyDescent="0.3">
      <c r="A73" s="10"/>
      <c r="B73" s="10"/>
      <c r="C73" s="35" t="s">
        <v>45</v>
      </c>
      <c r="D73" s="32">
        <v>42.531562412999982</v>
      </c>
      <c r="E73" s="32">
        <v>-41.287427287999989</v>
      </c>
      <c r="F73" s="32">
        <v>21.130256713135978</v>
      </c>
      <c r="G73" s="32">
        <v>33.885909987918026</v>
      </c>
      <c r="H73" s="32">
        <v>40.447133417603979</v>
      </c>
    </row>
    <row r="74" spans="1:8" s="2" customFormat="1" x14ac:dyDescent="0.3">
      <c r="A74" s="10"/>
      <c r="B74" s="10"/>
      <c r="C74" s="35" t="s">
        <v>38</v>
      </c>
      <c r="D74" s="37"/>
      <c r="E74" s="37"/>
      <c r="F74" s="37"/>
      <c r="G74" s="37"/>
      <c r="H74" s="37"/>
    </row>
    <row r="75" spans="1:8" s="2" customFormat="1" x14ac:dyDescent="0.3">
      <c r="A75" s="10"/>
      <c r="B75" s="10"/>
      <c r="C75" s="35" t="s">
        <v>39</v>
      </c>
      <c r="D75" s="37">
        <v>0</v>
      </c>
      <c r="E75" s="37">
        <v>-70.527359808</v>
      </c>
      <c r="F75" s="37">
        <v>-83.126261755999948</v>
      </c>
      <c r="G75" s="37">
        <v>0</v>
      </c>
      <c r="H75" s="37">
        <v>0</v>
      </c>
    </row>
    <row r="76" spans="1:8" s="2" customFormat="1" x14ac:dyDescent="0.3">
      <c r="A76" s="10"/>
      <c r="B76" s="10"/>
      <c r="C76" s="34" t="s">
        <v>8</v>
      </c>
      <c r="D76" s="32">
        <f t="shared" ref="D76:H76" si="11">SUM(D77:D80)</f>
        <v>-73.337223382816319</v>
      </c>
      <c r="E76" s="32">
        <f t="shared" si="11"/>
        <v>1788.2986078809681</v>
      </c>
      <c r="F76" s="32">
        <f t="shared" si="11"/>
        <v>628.60256264903046</v>
      </c>
      <c r="G76" s="32">
        <f t="shared" si="11"/>
        <v>-936.78068725874709</v>
      </c>
      <c r="H76" s="32">
        <f t="shared" si="11"/>
        <v>-1098.7374522702835</v>
      </c>
    </row>
    <row r="77" spans="1:8" s="2" customFormat="1" x14ac:dyDescent="0.3">
      <c r="A77" s="10"/>
      <c r="B77" s="10"/>
      <c r="C77" s="35" t="s">
        <v>48</v>
      </c>
      <c r="D77" s="37"/>
      <c r="E77" s="37"/>
      <c r="F77" s="37"/>
      <c r="G77" s="37"/>
      <c r="H77" s="37"/>
    </row>
    <row r="78" spans="1:8" s="2" customFormat="1" x14ac:dyDescent="0.3">
      <c r="A78" s="10"/>
      <c r="B78" s="10"/>
      <c r="C78" s="35" t="s">
        <v>45</v>
      </c>
      <c r="D78" s="37">
        <v>263.88348961718367</v>
      </c>
      <c r="E78" s="37">
        <v>-364.69977431903169</v>
      </c>
      <c r="F78" s="37">
        <v>722.3605626490305</v>
      </c>
      <c r="G78" s="37">
        <v>-630.8861840920805</v>
      </c>
      <c r="H78" s="37">
        <v>-168.08207423694989</v>
      </c>
    </row>
    <row r="79" spans="1:8" s="2" customFormat="1" x14ac:dyDescent="0.3">
      <c r="A79" s="10"/>
      <c r="B79" s="10"/>
      <c r="C79" s="35" t="s">
        <v>38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</row>
    <row r="80" spans="1:8" s="2" customFormat="1" x14ac:dyDescent="0.3">
      <c r="A80" s="10"/>
      <c r="B80" s="10"/>
      <c r="C80" s="35" t="s">
        <v>39</v>
      </c>
      <c r="D80" s="32">
        <v>-337.22071299999999</v>
      </c>
      <c r="E80" s="32">
        <v>2152.9983821999999</v>
      </c>
      <c r="F80" s="32">
        <v>-93.757999999999996</v>
      </c>
      <c r="G80" s="32">
        <v>-305.89450316666665</v>
      </c>
      <c r="H80" s="32">
        <v>-930.65537803333359</v>
      </c>
    </row>
    <row r="81" spans="1:8" s="2" customFormat="1" x14ac:dyDescent="0.3">
      <c r="A81" s="10"/>
      <c r="B81" s="10"/>
      <c r="C81" s="38" t="s">
        <v>54</v>
      </c>
      <c r="D81" s="37"/>
      <c r="E81" s="37"/>
      <c r="F81" s="37"/>
      <c r="G81" s="37"/>
      <c r="H81" s="37"/>
    </row>
    <row r="82" spans="1:8" s="2" customFormat="1" x14ac:dyDescent="0.3">
      <c r="A82" s="10"/>
      <c r="B82" s="10"/>
      <c r="C82" s="38" t="s">
        <v>55</v>
      </c>
      <c r="D82" s="32"/>
      <c r="E82" s="32"/>
      <c r="F82" s="32"/>
      <c r="G82" s="32"/>
      <c r="H82" s="32"/>
    </row>
    <row r="83" spans="1:8" s="2" customFormat="1" x14ac:dyDescent="0.3">
      <c r="A83" s="10"/>
      <c r="B83" s="10"/>
      <c r="C83" s="34" t="s">
        <v>49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</row>
    <row r="84" spans="1:8" s="2" customFormat="1" x14ac:dyDescent="0.3">
      <c r="A84" s="10"/>
      <c r="B84" s="10"/>
      <c r="C84" s="35" t="s">
        <v>48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</row>
    <row r="85" spans="1:8" s="2" customFormat="1" x14ac:dyDescent="0.3">
      <c r="A85" s="10"/>
      <c r="B85" s="10"/>
      <c r="C85" s="35" t="s">
        <v>45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</row>
    <row r="86" spans="1:8" s="2" customFormat="1" x14ac:dyDescent="0.3">
      <c r="A86" s="10"/>
      <c r="B86" s="10"/>
      <c r="C86" s="35" t="s">
        <v>38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</row>
    <row r="87" spans="1:8" s="2" customFormat="1" x14ac:dyDescent="0.3">
      <c r="A87" s="10"/>
      <c r="B87" s="10"/>
      <c r="C87" s="35" t="s">
        <v>39</v>
      </c>
      <c r="D87" s="32">
        <f t="shared" ref="D87:H87" si="12">D88+D89</f>
        <v>172.755</v>
      </c>
      <c r="E87" s="32">
        <f t="shared" si="12"/>
        <v>-22.549535559999999</v>
      </c>
      <c r="F87" s="32">
        <f t="shared" si="12"/>
        <v>-176.45760357999995</v>
      </c>
      <c r="G87" s="32">
        <f t="shared" si="12"/>
        <v>6.9352108099999947</v>
      </c>
      <c r="H87" s="32">
        <f t="shared" si="12"/>
        <v>0</v>
      </c>
    </row>
    <row r="88" spans="1:8" s="2" customFormat="1" x14ac:dyDescent="0.3">
      <c r="A88" s="10"/>
      <c r="B88" s="10"/>
      <c r="C88" s="38" t="s">
        <v>54</v>
      </c>
      <c r="D88" s="32">
        <f>'[3]BOP TC 2016'!$AJ$25/1000</f>
        <v>7.6269999999999998</v>
      </c>
      <c r="E88" s="32">
        <f>'[3]BOP TC 2016'!$AO$25/1000</f>
        <v>12.98746444</v>
      </c>
      <c r="F88" s="32">
        <f>'[3]BOP TC 2016'!$AT$25/1000</f>
        <v>-26.584693580000003</v>
      </c>
      <c r="G88" s="32">
        <f>'[3]BOP TC 2016'!$AY$25/1000</f>
        <v>0.39718080999999983</v>
      </c>
      <c r="H88" s="32"/>
    </row>
    <row r="89" spans="1:8" s="2" customFormat="1" x14ac:dyDescent="0.3">
      <c r="A89" s="10"/>
      <c r="B89" s="10"/>
      <c r="C89" s="38" t="s">
        <v>55</v>
      </c>
      <c r="D89" s="32">
        <f>'[3]BOP TC 2016'!$AJ$21/1000</f>
        <v>165.12799999999999</v>
      </c>
      <c r="E89" s="32">
        <f>'[3]BOP TC 2016'!$AO$21/1000</f>
        <v>-35.536999999999999</v>
      </c>
      <c r="F89" s="32">
        <f>'[3]BOP TC 2016'!$AT$21/1000</f>
        <v>-149.87290999999996</v>
      </c>
      <c r="G89" s="32">
        <f>'[3]BOP TC 2016'!$AY$21/1000</f>
        <v>6.5380299999999947</v>
      </c>
      <c r="H89" s="32"/>
    </row>
    <row r="90" spans="1:8" s="2" customFormat="1" x14ac:dyDescent="0.3">
      <c r="A90" s="10"/>
      <c r="B90" s="10"/>
      <c r="C90" s="34" t="s">
        <v>56</v>
      </c>
      <c r="D90" s="32">
        <v>237.29190638</v>
      </c>
      <c r="E90" s="32">
        <v>489.68918198</v>
      </c>
      <c r="F90" s="32">
        <v>-694.96596999999986</v>
      </c>
      <c r="G90" s="32">
        <v>271.43700000000001</v>
      </c>
      <c r="H90" s="32">
        <f>('[1]T4 Financial BOP '!$CC$58+'[1]T4 Financial BOP '!$CC$59)/1000</f>
        <v>-4.2595275630498506</v>
      </c>
    </row>
    <row r="91" spans="1:8" s="2" customFormat="1" x14ac:dyDescent="0.3">
      <c r="A91" s="10"/>
      <c r="B91" s="10"/>
      <c r="C91" s="35" t="s">
        <v>48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</row>
    <row r="92" spans="1:8" s="2" customFormat="1" x14ac:dyDescent="0.3">
      <c r="A92" s="10"/>
      <c r="B92" s="10"/>
      <c r="C92" s="35" t="s">
        <v>45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</row>
    <row r="93" spans="1:8" s="2" customFormat="1" x14ac:dyDescent="0.3">
      <c r="A93" s="10"/>
      <c r="B93" s="10"/>
      <c r="C93" s="35" t="s">
        <v>38</v>
      </c>
      <c r="D93" s="37"/>
      <c r="E93" s="37"/>
      <c r="F93" s="37"/>
      <c r="G93" s="37"/>
      <c r="H93" s="37"/>
    </row>
    <row r="94" spans="1:8" s="2" customFormat="1" x14ac:dyDescent="0.3">
      <c r="A94" s="10"/>
      <c r="B94" s="10"/>
      <c r="C94" s="35" t="s">
        <v>39</v>
      </c>
      <c r="D94" s="32"/>
      <c r="E94" s="32"/>
      <c r="F94" s="32"/>
      <c r="G94" s="32"/>
      <c r="H94" s="32"/>
    </row>
    <row r="95" spans="1:8" s="2" customFormat="1" x14ac:dyDescent="0.3">
      <c r="A95" s="10"/>
      <c r="B95" s="10"/>
      <c r="C95" s="38" t="s">
        <v>54</v>
      </c>
      <c r="D95" s="32"/>
      <c r="E95" s="32"/>
      <c r="F95" s="32"/>
      <c r="G95" s="32"/>
      <c r="H95" s="32"/>
    </row>
    <row r="96" spans="1:8" s="2" customFormat="1" x14ac:dyDescent="0.3">
      <c r="A96" s="10"/>
      <c r="B96" s="10"/>
      <c r="C96" s="38" t="s">
        <v>55</v>
      </c>
      <c r="D96" s="32"/>
      <c r="E96" s="32"/>
      <c r="F96" s="32"/>
      <c r="G96" s="32"/>
      <c r="H96" s="32"/>
    </row>
    <row r="97" spans="1:8" s="2" customFormat="1" x14ac:dyDescent="0.3">
      <c r="A97" s="10"/>
      <c r="B97" s="10"/>
      <c r="C97" s="34" t="s">
        <v>9</v>
      </c>
      <c r="D97" s="32">
        <v>0</v>
      </c>
      <c r="E97" s="32">
        <v>0</v>
      </c>
      <c r="F97" s="32">
        <v>0</v>
      </c>
      <c r="G97" s="32">
        <v>543.81186330347907</v>
      </c>
      <c r="H97" s="32">
        <v>0</v>
      </c>
    </row>
    <row r="98" spans="1:8" s="2" customFormat="1" x14ac:dyDescent="0.3">
      <c r="A98" s="10"/>
      <c r="B98" s="10"/>
      <c r="C98" s="34"/>
      <c r="D98" s="32"/>
      <c r="E98" s="32"/>
      <c r="F98" s="32"/>
      <c r="G98" s="32"/>
      <c r="H98" s="32"/>
    </row>
    <row r="99" spans="1:8" s="8" customFormat="1" x14ac:dyDescent="0.3">
      <c r="A99" s="11" t="s">
        <v>41</v>
      </c>
      <c r="B99" s="11"/>
      <c r="C99" s="11"/>
      <c r="D99" s="12">
        <f t="shared" ref="D99:H99" si="13">D100+D101+D102+D103</f>
        <v>-18.897862700000108</v>
      </c>
      <c r="E99" s="12">
        <f t="shared" si="13"/>
        <v>1031.854026508001</v>
      </c>
      <c r="F99" s="12">
        <f t="shared" si="13"/>
        <v>-611.41501639041155</v>
      </c>
      <c r="G99" s="12">
        <f t="shared" si="13"/>
        <v>1472.766584556786</v>
      </c>
      <c r="H99" s="12">
        <f t="shared" si="13"/>
        <v>106.63725586719677</v>
      </c>
    </row>
    <row r="100" spans="1:8" x14ac:dyDescent="0.3">
      <c r="A100" s="40"/>
      <c r="B100" s="40"/>
      <c r="C100" s="34" t="s">
        <v>51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</row>
    <row r="101" spans="1:8" x14ac:dyDescent="0.3">
      <c r="A101" s="40"/>
      <c r="B101" s="40"/>
      <c r="C101" s="34" t="s">
        <v>9</v>
      </c>
      <c r="D101" s="37">
        <v>0.65983999999999998</v>
      </c>
      <c r="E101" s="37">
        <v>0.7918964180000132</v>
      </c>
      <c r="F101" s="37">
        <v>0.24151803958764403</v>
      </c>
      <c r="G101" s="37">
        <v>556.73422933678773</v>
      </c>
      <c r="H101" s="37">
        <v>0.58795985719468036</v>
      </c>
    </row>
    <row r="102" spans="1:8" x14ac:dyDescent="0.3">
      <c r="A102" s="40"/>
      <c r="B102" s="40"/>
      <c r="C102" s="34" t="s">
        <v>52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</row>
    <row r="103" spans="1:8" x14ac:dyDescent="0.3">
      <c r="A103" s="40"/>
      <c r="B103" s="40"/>
      <c r="C103" s="34" t="s">
        <v>12</v>
      </c>
      <c r="D103" s="37">
        <f t="shared" ref="D103:H103" si="14">D104+D105+D108+D109</f>
        <v>-19.557702700000107</v>
      </c>
      <c r="E103" s="37">
        <f t="shared" si="14"/>
        <v>1031.0621300900009</v>
      </c>
      <c r="F103" s="37">
        <f t="shared" si="14"/>
        <v>-611.65653442999917</v>
      </c>
      <c r="G103" s="37">
        <f t="shared" si="14"/>
        <v>916.03235521999829</v>
      </c>
      <c r="H103" s="37">
        <f t="shared" si="14"/>
        <v>106.0492960100021</v>
      </c>
    </row>
    <row r="104" spans="1:8" x14ac:dyDescent="0.3">
      <c r="A104" s="40"/>
      <c r="B104" s="40"/>
      <c r="C104" s="35" t="s">
        <v>7</v>
      </c>
      <c r="D104" s="37">
        <v>152.44788889000029</v>
      </c>
      <c r="E104" s="37">
        <v>906.40017496000019</v>
      </c>
      <c r="F104" s="37">
        <v>-665.85260300999994</v>
      </c>
      <c r="G104" s="37">
        <v>919.29386763000048</v>
      </c>
      <c r="H104" s="37">
        <v>181.73549685999984</v>
      </c>
    </row>
    <row r="105" spans="1:8" x14ac:dyDescent="0.3">
      <c r="A105" s="40"/>
      <c r="B105" s="40"/>
      <c r="C105" s="35" t="s">
        <v>53</v>
      </c>
      <c r="D105" s="37">
        <f t="shared" ref="D105:H105" si="15">D106+D107</f>
        <v>-172.00559159000039</v>
      </c>
      <c r="E105" s="37">
        <f t="shared" si="15"/>
        <v>124.69910972000065</v>
      </c>
      <c r="F105" s="37">
        <f t="shared" si="15"/>
        <v>53.61284246000077</v>
      </c>
      <c r="G105" s="37">
        <f t="shared" si="15"/>
        <v>-2.8598820300021615</v>
      </c>
      <c r="H105" s="37">
        <f t="shared" si="15"/>
        <v>-75.906722019997744</v>
      </c>
    </row>
    <row r="106" spans="1:8" x14ac:dyDescent="0.3">
      <c r="A106" s="40"/>
      <c r="B106" s="40"/>
      <c r="C106" s="38" t="s">
        <v>6</v>
      </c>
      <c r="D106" s="37">
        <v>-278.69308060000043</v>
      </c>
      <c r="E106" s="37">
        <v>86.491299810000697</v>
      </c>
      <c r="F106" s="37">
        <v>71.408398890000768</v>
      </c>
      <c r="G106" s="37">
        <v>-55.230871550002135</v>
      </c>
      <c r="H106" s="37">
        <v>-19.44007210999774</v>
      </c>
    </row>
    <row r="107" spans="1:8" x14ac:dyDescent="0.3">
      <c r="A107" s="40"/>
      <c r="B107" s="40"/>
      <c r="C107" s="38" t="s">
        <v>44</v>
      </c>
      <c r="D107" s="37">
        <v>106.68748901000002</v>
      </c>
      <c r="E107" s="37">
        <v>38.207809909999952</v>
      </c>
      <c r="F107" s="37">
        <v>-17.795556429999998</v>
      </c>
      <c r="G107" s="37">
        <v>52.370989519999974</v>
      </c>
      <c r="H107" s="37">
        <v>-56.466649910000008</v>
      </c>
    </row>
    <row r="108" spans="1:8" x14ac:dyDescent="0.3">
      <c r="A108" s="40"/>
      <c r="B108" s="40"/>
      <c r="C108" s="35" t="s">
        <v>19</v>
      </c>
      <c r="D108" s="37">
        <v>0</v>
      </c>
      <c r="E108" s="37">
        <v>-3.7154590000000043E-2</v>
      </c>
      <c r="F108" s="37">
        <v>0.58322612000000007</v>
      </c>
      <c r="G108" s="37">
        <v>-0.40163038000000006</v>
      </c>
      <c r="H108" s="37">
        <v>0.22052117000000021</v>
      </c>
    </row>
    <row r="109" spans="1:8" x14ac:dyDescent="0.3">
      <c r="A109" s="40"/>
      <c r="B109" s="40"/>
      <c r="C109" s="35" t="s">
        <v>18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</row>
    <row r="110" spans="1:8" s="2" customFormat="1" x14ac:dyDescent="0.3">
      <c r="A110" s="26"/>
      <c r="B110" s="26"/>
      <c r="C110" s="26"/>
      <c r="D110" s="26"/>
      <c r="E110" s="26"/>
      <c r="F110" s="26"/>
      <c r="G110" s="26"/>
      <c r="H110" s="26"/>
    </row>
    <row r="111" spans="1:8" s="2" customFormat="1" x14ac:dyDescent="0.3">
      <c r="A111" s="2" t="s">
        <v>34</v>
      </c>
    </row>
    <row r="112" spans="1:8" s="2" customFormat="1" x14ac:dyDescent="0.3">
      <c r="A112" s="2" t="s">
        <v>62</v>
      </c>
    </row>
    <row r="113" spans="3:3" x14ac:dyDescent="0.3">
      <c r="C113" s="2" t="s">
        <v>69</v>
      </c>
    </row>
  </sheetData>
  <mergeCells count="2">
    <mergeCell ref="A3:C4"/>
    <mergeCell ref="D4:H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MKH52Q7RF5JS-327373520-252</_dlc_DocId>
    <_dlc_DocIdUrl xmlns="3eb395c1-c26a-485a-a474-2edaaa77b21c">
      <Url>https://deps.intra.gov.bn/divisions/DOS/_layouts/15/DocIdRedir.aspx?ID=MKH52Q7RF5JS-327373520-252</Url>
      <Description>MKH52Q7RF5JS-327373520-252</Description>
    </_dlc_DocIdUrl>
  </documentManagement>
</p:properties>
</file>

<file path=customXml/itemProps1.xml><?xml version="1.0" encoding="utf-8"?>
<ds:datastoreItem xmlns:ds="http://schemas.openxmlformats.org/officeDocument/2006/customXml" ds:itemID="{F4427FBA-A527-4E5D-8ED1-07C80C5E3FC2}"/>
</file>

<file path=customXml/itemProps2.xml><?xml version="1.0" encoding="utf-8"?>
<ds:datastoreItem xmlns:ds="http://schemas.openxmlformats.org/officeDocument/2006/customXml" ds:itemID="{B4BECB2F-7338-4D16-A9D2-9F72608B77C6}"/>
</file>

<file path=customXml/itemProps3.xml><?xml version="1.0" encoding="utf-8"?>
<ds:datastoreItem xmlns:ds="http://schemas.openxmlformats.org/officeDocument/2006/customXml" ds:itemID="{2181D110-A083-47CE-A26C-7B8ECB2B29DF}"/>
</file>

<file path=customXml/itemProps4.xml><?xml version="1.0" encoding="utf-8"?>
<ds:datastoreItem xmlns:ds="http://schemas.openxmlformats.org/officeDocument/2006/customXml" ds:itemID="{1E57CC52-47A4-4247-90FA-B8DAD95A30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 3</vt:lpstr>
      <vt:lpstr>Ref Financial Account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Bahrum H.K</dc:creator>
  <cp:lastModifiedBy>Aqilah Binti Hassan</cp:lastModifiedBy>
  <cp:lastPrinted>2023-04-20T00:48:11Z</cp:lastPrinted>
  <dcterms:created xsi:type="dcterms:W3CDTF">2013-05-09T07:18:29Z</dcterms:created>
  <dcterms:modified xsi:type="dcterms:W3CDTF">2023-05-15T00:27:27Z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75f437a3-46e9-4be4-8f7d-f6ce8d564878</vt:lpwstr>
  </property>
</Properties>
</file>