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Logistics\"/>
    </mc:Choice>
  </mc:AlternateContent>
  <xr:revisionPtr revIDLastSave="0" documentId="13_ncr:1_{3D008912-ABC6-4327-979A-C95DF4BDE1F8}" xr6:coauthVersionLast="36" xr6:coauthVersionMax="36" xr10:uidLastSave="{00000000-0000-0000-0000-000000000000}"/>
  <bookViews>
    <workbookView xWindow="0" yWindow="0" windowWidth="14055" windowHeight="11580" tabRatio="701"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33" i="3" l="1"/>
  <c r="BM27" i="3"/>
  <c r="AR39" i="3" l="1"/>
  <c r="AQ39" i="3"/>
  <c r="AP39" i="3"/>
  <c r="AR37" i="3"/>
  <c r="AQ37" i="3"/>
  <c r="AR36" i="3"/>
  <c r="AQ36" i="3"/>
  <c r="AP36" i="3"/>
  <c r="AR34" i="3"/>
  <c r="AR33" i="3"/>
  <c r="AQ33" i="3"/>
  <c r="AP33" i="3"/>
  <c r="AR31" i="3"/>
  <c r="AQ31" i="3"/>
  <c r="AP31" i="3"/>
  <c r="AR30" i="3"/>
  <c r="AQ30" i="3"/>
  <c r="AP30" i="3"/>
  <c r="AR28" i="3"/>
  <c r="AQ28" i="3"/>
  <c r="AP28" i="3"/>
  <c r="AR27" i="3"/>
  <c r="AQ27" i="3"/>
  <c r="AP27" i="3"/>
  <c r="AR25" i="3"/>
  <c r="AQ25" i="3"/>
  <c r="AP25" i="3"/>
  <c r="AR24" i="3"/>
  <c r="AQ24" i="3"/>
  <c r="AP24" i="3"/>
  <c r="AQ10" i="3"/>
  <c r="AR9" i="3"/>
  <c r="AQ9" i="3"/>
  <c r="AP9" i="3"/>
  <c r="AR18" i="3"/>
  <c r="AQ18" i="3"/>
  <c r="AP18" i="3"/>
  <c r="AR16" i="3"/>
  <c r="AQ16" i="3"/>
  <c r="AP16" i="3"/>
  <c r="AR15" i="3"/>
  <c r="AQ15" i="3"/>
  <c r="AP15" i="3"/>
  <c r="AR12" i="3" l="1"/>
  <c r="AQ12" i="3"/>
  <c r="AP12" i="3"/>
  <c r="AR7" i="3"/>
  <c r="AQ7" i="3"/>
  <c r="AP7" i="3"/>
  <c r="AR6" i="3"/>
  <c r="AQ6" i="3"/>
  <c r="AP6" i="3"/>
</calcChain>
</file>

<file path=xl/sharedStrings.xml><?xml version="1.0" encoding="utf-8"?>
<sst xmlns="http://schemas.openxmlformats.org/spreadsheetml/2006/main" count="720" uniqueCount="48">
  <si>
    <t>Source:</t>
  </si>
  <si>
    <t>Q1</t>
  </si>
  <si>
    <t>Q2</t>
  </si>
  <si>
    <t>Q3</t>
  </si>
  <si>
    <t>Q4</t>
  </si>
  <si>
    <t>Australia</t>
  </si>
  <si>
    <t>Discharged</t>
  </si>
  <si>
    <t>Loaded</t>
  </si>
  <si>
    <t>Hong Kong SAR</t>
  </si>
  <si>
    <t>Indonesia</t>
  </si>
  <si>
    <t>Japan</t>
  </si>
  <si>
    <t>Republic of Korea</t>
  </si>
  <si>
    <t>Malaysia</t>
  </si>
  <si>
    <t>Philippines</t>
  </si>
  <si>
    <t>Singapore</t>
  </si>
  <si>
    <t>Thailand</t>
  </si>
  <si>
    <t>Other Countries</t>
  </si>
  <si>
    <t xml:space="preserve"> - Muara Port Company Sdn Bhd</t>
  </si>
  <si>
    <t xml:space="preserve"> - Maritime and Port Authority of Brunei Darussalam, Ministry of Transport and Infocommunications</t>
  </si>
  <si>
    <t>Total</t>
  </si>
  <si>
    <t>-</t>
  </si>
  <si>
    <t>Viet Nam</t>
  </si>
  <si>
    <t>People's Republic of China</t>
  </si>
  <si>
    <t>Freight Tonne</t>
  </si>
  <si>
    <t>Title of dataset:</t>
  </si>
  <si>
    <t>Definition / Concept:</t>
  </si>
  <si>
    <t>Frequency:</t>
  </si>
  <si>
    <t>Unit of measure:</t>
  </si>
  <si>
    <t>- Freight Tonne</t>
  </si>
  <si>
    <t>Level of disaggregation:</t>
  </si>
  <si>
    <t>- Sea cargo discharged; and
- Sea cargo loaded</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</si>
  <si>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</si>
  <si>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</si>
  <si>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</si>
  <si>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</si>
  <si>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</si>
  <si>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</si>
  <si>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</si>
  <si>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</si>
  <si>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</si>
  <si>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Seaborne Cargo Discharged and Loaded by Country of Origin and Destination</t>
  </si>
  <si>
    <t>Quarterly</t>
  </si>
  <si>
    <t>- Maritime and Port Authority of Brunei Darussalam, Ministry of Transport and Infocommunications; and
- Muara Port Company Sdn Bhd</t>
  </si>
  <si>
    <t>Seaborne cargo discharged and loaded refers to the process of unloading cargo from ships when they arrive at a port (discharged) and loading cargo onto ships before they depart (loaded).
Muara Port Company Sdn Bhd (MPC) is the main operator of Muara Port, which is Brunei Darussalam's primary deep-water port. Muara Port serves as the central hub for maritime trade in Brunei, handling the majority of the country's cargo and shipping activities.
The Maritime and Port Authority of Brunei Darussalam (MPABD) is responsible for regulating and managing maritime affairs, including port operations, maritime safety, security, and environmental protection. It plays a crucial role in facilitating maritime trade, ensuring navigational safety, and promoting the development of the maritime sector in Brunei Darussalam.</t>
  </si>
  <si>
    <t>Q1 2005 - Q3 2025</t>
  </si>
  <si>
    <t>20/11/2025</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</si>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</sst>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_);\(#,##0.0\)"/>
    <numFmt numFmtId="166" formatCode="0.0_);[Red]\(0.0\)"/>
  </numFmts>
  <fonts count="13"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sz val="12"/>
      <color rgb="FFFF0000"/>
      <name val="Arial"/>
      <family val="2"/>
    </font>
    <font>
      <b/>
      <sz val="12"/>
      <color indexed="8"/>
      <name val="Arial"/>
      <family val="2"/>
    </font>
    <font>
      <sz val="11"/>
      <color theme="1"/>
      <name val="Calibri"/>
      <family val="2"/>
      <scheme val="minor"/>
    </font>
    <font>
      <b/>
      <sz val="12"/>
      <color rgb="FF7030A0"/>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top/>
      <bottom/>
      <diagonal/>
    </border>
  </borders>
  <cellStyleXfs count="9">
    <xf numFmtId="0" fontId="0" fillId="0" borderId="0"/>
    <xf numFmtId="0" fontId="1" fillId="0" borderId="0"/>
    <xf numFmtId="0" fontId="4" fillId="0" borderId="0"/>
    <xf numFmtId="0" fontId="1" fillId="0" borderId="0"/>
    <xf numFmtId="0" fontId="1" fillId="0" borderId="0" applyNumberFormat="0" applyFont="0" applyFill="0" applyBorder="0" applyProtection="0"/>
    <xf numFmtId="166" fontId="4" fillId="0" borderId="0" applyFont="0" applyFill="0" applyBorder="0" applyAlignment="0" applyProtection="0"/>
    <xf numFmtId="0" fontId="1" fillId="0" borderId="0"/>
    <xf numFmtId="164" fontId="9" fillId="0" borderId="0" applyFont="0" applyFill="0" applyBorder="0" applyAlignment="0" applyProtection="0"/>
    <xf numFmtId="0" fontId="11" fillId="0" borderId="0" applyNumberFormat="0" applyFill="0" applyBorder="0" applyAlignment="0" applyProtection="0"/>
  </cellStyleXfs>
  <cellXfs count="93">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5"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4"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49" fontId="3" fillId="0" borderId="0" xfId="0" quotePrefix="1" applyNumberFormat="1" applyFont="1"/>
    <xf numFmtId="0" fontId="3" fillId="0" borderId="0" xfId="0" quotePrefix="1" applyFont="1"/>
    <xf numFmtId="0" fontId="1" fillId="0" borderId="4" xfId="2" applyFont="1" applyFill="1" applyBorder="1" applyAlignment="1">
      <alignment horizontal="left" vertical="center" indent="1"/>
    </xf>
    <xf numFmtId="0" fontId="2" fillId="0" borderId="4" xfId="2" applyFont="1" applyFill="1" applyBorder="1" applyAlignment="1">
      <alignment horizontal="left" vertical="center"/>
    </xf>
    <xf numFmtId="0" fontId="1" fillId="0" borderId="4" xfId="1" applyFont="1" applyFill="1" applyBorder="1" applyAlignment="1" applyProtection="1">
      <alignment horizontal="left" vertical="center" indent="1"/>
    </xf>
    <xf numFmtId="0" fontId="1" fillId="0" borderId="4" xfId="1" applyFont="1" applyFill="1" applyBorder="1" applyAlignment="1" applyProtection="1">
      <alignment horizontal="left" vertical="center" indent="2"/>
    </xf>
    <xf numFmtId="0" fontId="2" fillId="0" borderId="4" xfId="1" applyFont="1" applyFill="1" applyBorder="1" applyAlignment="1" applyProtection="1">
      <alignment horizontal="left" vertical="center"/>
    </xf>
    <xf numFmtId="0" fontId="7" fillId="0" borderId="0" xfId="0" applyFont="1"/>
    <xf numFmtId="0" fontId="1" fillId="0" borderId="15" xfId="1" applyFont="1" applyFill="1" applyBorder="1" applyAlignment="1" applyProtection="1">
      <alignment horizontal="left" vertical="center" indent="1"/>
    </xf>
    <xf numFmtId="3" fontId="1" fillId="0" borderId="3" xfId="1" applyNumberFormat="1" applyFont="1" applyFill="1" applyBorder="1" applyAlignment="1">
      <alignment horizontal="right" vertical="center"/>
    </xf>
    <xf numFmtId="3" fontId="1" fillId="0" borderId="3"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xf>
    <xf numFmtId="3" fontId="1" fillId="0" borderId="16" xfId="1" applyNumberFormat="1" applyFont="1" applyFill="1" applyBorder="1" applyAlignment="1">
      <alignment horizontal="right" vertical="center"/>
    </xf>
    <xf numFmtId="0" fontId="2" fillId="0" borderId="16" xfId="1" applyFont="1" applyFill="1" applyBorder="1" applyAlignment="1" applyProtection="1">
      <alignment horizontal="center" vertical="center"/>
    </xf>
    <xf numFmtId="3" fontId="1" fillId="0" borderId="18" xfId="1" applyNumberFormat="1" applyFont="1" applyFill="1" applyBorder="1" applyAlignment="1">
      <alignment horizontal="right" vertical="center" wrapText="1"/>
    </xf>
    <xf numFmtId="3" fontId="1" fillId="0" borderId="5" xfId="1" applyNumberFormat="1" applyFont="1" applyFill="1" applyBorder="1" applyAlignment="1">
      <alignment horizontal="right" vertical="center"/>
    </xf>
    <xf numFmtId="3" fontId="1" fillId="0" borderId="5" xfId="1" applyNumberFormat="1" applyFont="1" applyFill="1" applyBorder="1" applyAlignment="1">
      <alignment horizontal="right" vertical="center" wrapText="1"/>
    </xf>
    <xf numFmtId="3" fontId="1" fillId="0" borderId="17"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1" fillId="0" borderId="4" xfId="1" applyNumberFormat="1" applyFont="1" applyFill="1" applyBorder="1" applyAlignment="1">
      <alignment vertical="center"/>
    </xf>
    <xf numFmtId="3" fontId="2" fillId="0" borderId="4" xfId="1" applyNumberFormat="1" applyFont="1" applyFill="1" applyBorder="1" applyAlignment="1">
      <alignment vertical="center"/>
    </xf>
    <xf numFmtId="3" fontId="1" fillId="2" borderId="4" xfId="0" applyNumberFormat="1" applyFont="1" applyFill="1" applyBorder="1" applyAlignment="1">
      <alignment horizontal="right" vertical="center" wrapText="1"/>
    </xf>
    <xf numFmtId="0" fontId="10" fillId="0" borderId="0" xfId="1" applyFont="1" applyFill="1" applyAlignment="1">
      <alignment vertical="center"/>
    </xf>
    <xf numFmtId="3" fontId="1" fillId="0" borderId="4" xfId="1" applyNumberFormat="1" applyFont="1" applyFill="1" applyBorder="1"/>
    <xf numFmtId="3" fontId="1" fillId="0" borderId="7"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wrapText="1"/>
    </xf>
    <xf numFmtId="3" fontId="3" fillId="0" borderId="4" xfId="0" applyNumberFormat="1" applyFont="1" applyBorder="1"/>
    <xf numFmtId="3" fontId="5" fillId="2" borderId="4" xfId="5" applyNumberFormat="1" applyFont="1" applyFill="1" applyBorder="1" applyAlignment="1">
      <alignment horizontal="right" vertical="center" wrapText="1"/>
    </xf>
    <xf numFmtId="3" fontId="5" fillId="0" borderId="4" xfId="5" applyNumberFormat="1" applyFont="1" applyFill="1" applyBorder="1" applyAlignment="1">
      <alignment horizontal="right" vertical="center" wrapText="1"/>
    </xf>
    <xf numFmtId="3" fontId="1" fillId="0" borderId="14" xfId="1" applyNumberFormat="1" applyFont="1" applyFill="1" applyBorder="1" applyAlignment="1">
      <alignment horizontal="right" vertical="center"/>
    </xf>
    <xf numFmtId="3" fontId="1" fillId="2" borderId="4" xfId="6" applyNumberFormat="1" applyFont="1" applyFill="1" applyBorder="1" applyAlignment="1">
      <alignment vertical="center"/>
    </xf>
    <xf numFmtId="3" fontId="8" fillId="0" borderId="4" xfId="5" applyNumberFormat="1" applyFont="1" applyFill="1" applyBorder="1" applyAlignment="1">
      <alignment horizontal="right" vertical="center" wrapText="1"/>
    </xf>
    <xf numFmtId="3" fontId="5" fillId="0" borderId="4" xfId="6" applyNumberFormat="1" applyFont="1" applyFill="1" applyBorder="1" applyAlignment="1">
      <alignment horizontal="right" vertical="center" wrapText="1"/>
    </xf>
    <xf numFmtId="3" fontId="1" fillId="2" borderId="4" xfId="1" applyNumberFormat="1" applyFont="1" applyFill="1" applyBorder="1" applyAlignment="1">
      <alignment horizontal="right" vertical="center"/>
    </xf>
    <xf numFmtId="3" fontId="5" fillId="0" borderId="12" xfId="5" applyNumberFormat="1" applyFont="1" applyFill="1" applyBorder="1" applyAlignment="1">
      <alignment horizontal="right" vertical="center" wrapText="1"/>
    </xf>
    <xf numFmtId="3" fontId="3" fillId="2" borderId="4" xfId="0" applyNumberFormat="1" applyFont="1" applyFill="1" applyBorder="1"/>
    <xf numFmtId="3" fontId="1" fillId="0" borderId="19" xfId="1" applyNumberFormat="1" applyFont="1" applyFill="1" applyBorder="1" applyAlignment="1">
      <alignment horizontal="right" vertical="center"/>
    </xf>
    <xf numFmtId="3" fontId="5" fillId="2" borderId="4" xfId="6" applyNumberFormat="1" applyFont="1" applyFill="1" applyBorder="1" applyAlignment="1">
      <alignment horizontal="right" vertical="center" wrapText="1"/>
    </xf>
    <xf numFmtId="3" fontId="1" fillId="2" borderId="4" xfId="1" applyNumberFormat="1" applyFont="1" applyFill="1" applyBorder="1" applyAlignment="1">
      <alignment vertical="center"/>
    </xf>
    <xf numFmtId="3" fontId="3" fillId="2" borderId="4" xfId="5" applyNumberFormat="1" applyFont="1" applyFill="1" applyBorder="1" applyAlignment="1">
      <alignment horizontal="right" vertical="center" wrapText="1"/>
    </xf>
    <xf numFmtId="3" fontId="3" fillId="2" borderId="4" xfId="6" applyNumberFormat="1" applyFont="1" applyFill="1" applyBorder="1" applyAlignment="1">
      <alignment vertical="center"/>
    </xf>
    <xf numFmtId="3" fontId="1" fillId="0" borderId="20" xfId="1" applyNumberFormat="1" applyFont="1" applyFill="1" applyBorder="1" applyAlignment="1">
      <alignment horizontal="right" vertical="center"/>
    </xf>
    <xf numFmtId="3" fontId="1" fillId="0" borderId="14" xfId="1" applyNumberFormat="1" applyFont="1" applyFill="1" applyBorder="1" applyAlignment="1">
      <alignment vertical="center"/>
    </xf>
    <xf numFmtId="3" fontId="5" fillId="2" borderId="4" xfId="7" applyNumberFormat="1" applyFont="1" applyFill="1" applyBorder="1" applyAlignment="1">
      <alignment horizontal="right" vertical="center" wrapText="1"/>
    </xf>
    <xf numFmtId="3" fontId="5" fillId="2" borderId="4" xfId="0" applyNumberFormat="1" applyFont="1" applyFill="1" applyBorder="1" applyAlignment="1">
      <alignment horizontal="right" vertical="center" wrapText="1"/>
    </xf>
    <xf numFmtId="3" fontId="3" fillId="2" borderId="4" xfId="6" applyNumberFormat="1" applyFont="1" applyFill="1" applyBorder="1" applyAlignment="1">
      <alignment horizontal="right" vertical="center" wrapText="1"/>
    </xf>
    <xf numFmtId="0" fontId="2" fillId="0" borderId="0" xfId="1" applyFont="1" applyFill="1" applyBorder="1" applyAlignment="1" applyProtection="1">
      <alignment vertical="center"/>
    </xf>
    <xf numFmtId="0" fontId="3" fillId="0" borderId="0" xfId="0" applyFont="1" applyAlignment="1">
      <alignment horizontal="right"/>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12" fillId="0" borderId="4" xfId="8"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3" fillId="0" borderId="0" xfId="0" applyFont="1" applyFill="1" applyAlignment="1">
      <alignment vertical="top"/>
    </xf>
    <xf numFmtId="3" fontId="3" fillId="0" borderId="0" xfId="0" applyNumberFormat="1" applyFont="1"/>
    <xf numFmtId="4" fontId="5" fillId="2" borderId="4" xfId="5" applyNumberFormat="1" applyFont="1" applyFill="1" applyBorder="1" applyAlignment="1">
      <alignment horizontal="right" vertical="center" wrapText="1"/>
    </xf>
    <xf numFmtId="4" fontId="1" fillId="0" borderId="4" xfId="1" applyNumberFormat="1" applyFont="1" applyFill="1" applyBorder="1" applyAlignment="1">
      <alignment vertical="center"/>
    </xf>
    <xf numFmtId="4" fontId="1" fillId="2" borderId="4" xfId="1" applyNumberFormat="1" applyFont="1" applyFill="1" applyBorder="1" applyAlignment="1">
      <alignment vertical="center"/>
    </xf>
    <xf numFmtId="1" fontId="2" fillId="0" borderId="12" xfId="1" applyNumberFormat="1" applyFont="1" applyFill="1" applyBorder="1" applyAlignment="1" applyProtection="1">
      <alignment horizontal="center" vertical="center"/>
    </xf>
    <xf numFmtId="1" fontId="2" fillId="0" borderId="13" xfId="1" applyNumberFormat="1" applyFont="1" applyFill="1" applyBorder="1" applyAlignment="1" applyProtection="1">
      <alignment horizontal="center" vertical="center"/>
    </xf>
    <xf numFmtId="1" fontId="2" fillId="0" borderId="14" xfId="1" applyNumberFormat="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2" fillId="0" borderId="7"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10"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14" xfId="1" applyFont="1" applyFill="1" applyBorder="1" applyAlignment="1" applyProtection="1">
      <alignment horizontal="center" vertical="center"/>
    </xf>
  </cellXfs>
  <cellStyles count="9">
    <cellStyle name="Comma" xfId="7" builtinId="3"/>
    <cellStyle name="Hyperlink" xfId="8"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 name="Normal_7" xfId="6" xr:uid="{00000000-0005-0000-0000-000006000000}"/>
    <cellStyle name="Normal_prod_supporting table_2005_200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A5B8-4140-4A83-AFA5-844F9CA0A9DF}">
  <dimension ref="B2:C13"/>
  <sheetViews>
    <sheetView topLeftCell="B1" workbookViewId="0">
      <selection activeCell="C13" sqref="C13"/>
    </sheetView>
  </sheetViews>
  <sheetFormatPr defaultColWidth="8.7109375" defaultRowHeight="15" x14ac:dyDescent="0.2"/>
  <cols>
    <col min="1" max="1" width="4.140625" style="68" customWidth="1"/>
    <col min="2" max="2" width="52.7109375" style="68" customWidth="1"/>
    <col min="3" max="3" width="143.5703125" style="68" customWidth="1"/>
    <col min="4" max="16384" width="8.7109375" style="68"/>
  </cols>
  <sheetData>
    <row r="2" spans="2:3" x14ac:dyDescent="0.2">
      <c r="B2" s="66" t="s">
        <v>24</v>
      </c>
      <c r="C2" s="67" t="s">
        <v>40</v>
      </c>
    </row>
    <row r="3" spans="2:3" ht="167.1" customHeight="1" x14ac:dyDescent="0.2">
      <c r="B3" s="66" t="s">
        <v>25</v>
      </c>
      <c r="C3" s="69" t="s">
        <v>43</v>
      </c>
    </row>
    <row r="4" spans="2:3" s="75" customFormat="1" ht="21" customHeight="1" x14ac:dyDescent="0.25">
      <c r="B4" s="66" t="s">
        <v>26</v>
      </c>
      <c r="C4" s="67" t="s">
        <v>41</v>
      </c>
    </row>
    <row r="5" spans="2:3" ht="34.5" customHeight="1" x14ac:dyDescent="0.2">
      <c r="B5" s="66" t="s">
        <v>27</v>
      </c>
      <c r="C5" s="70" t="s">
        <v>28</v>
      </c>
    </row>
    <row r="6" spans="2:3" ht="33.75" customHeight="1" x14ac:dyDescent="0.2">
      <c r="B6" s="66" t="s">
        <v>29</v>
      </c>
      <c r="C6" s="71" t="s">
        <v>30</v>
      </c>
    </row>
    <row r="7" spans="2:3" ht="30" x14ac:dyDescent="0.2">
      <c r="B7" s="66" t="s">
        <v>31</v>
      </c>
      <c r="C7" s="70" t="s">
        <v>32</v>
      </c>
    </row>
    <row r="8" spans="2:3" ht="30" customHeight="1" x14ac:dyDescent="0.2">
      <c r="B8" s="66" t="s">
        <v>33</v>
      </c>
      <c r="C8" s="70" t="s">
        <v>42</v>
      </c>
    </row>
    <row r="9" spans="2:3" ht="30" customHeight="1" x14ac:dyDescent="0.2">
      <c r="B9" s="66" t="s">
        <v>34</v>
      </c>
      <c r="C9" s="67" t="s">
        <v>44</v>
      </c>
    </row>
    <row r="10" spans="2:3" ht="30" x14ac:dyDescent="0.2">
      <c r="B10" s="66" t="s">
        <v>35</v>
      </c>
      <c r="C10" s="72" t="s">
        <v>46</v>
      </c>
    </row>
    <row r="11" spans="2:3" ht="30" x14ac:dyDescent="0.2">
      <c r="B11" s="66" t="s">
        <v>36</v>
      </c>
      <c r="C11" s="67" t="s">
        <v>37</v>
      </c>
    </row>
    <row r="12" spans="2:3" ht="30" x14ac:dyDescent="0.2">
      <c r="B12" s="66" t="s">
        <v>38</v>
      </c>
      <c r="C12" s="72" t="s">
        <v>47</v>
      </c>
    </row>
    <row r="13" spans="2:3" ht="33" customHeight="1" x14ac:dyDescent="0.2">
      <c r="B13" s="73" t="s">
        <v>39</v>
      </c>
      <c r="C13" s="74" t="s">
        <v>45</v>
      </c>
    </row>
  </sheetData>
  <hyperlinks>
    <hyperlink ref="C10" r:id="rId1" xr:uid="{EC8CC8F8-6391-4CC6-9455-D98DE3E41863}"/>
    <hyperlink ref="C12" r:id="rId2" xr:uid="{0003EA92-E0C8-4A75-959B-A8B48DE048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94"/>
  <sheetViews>
    <sheetView tabSelected="1" zoomScale="90" zoomScaleNormal="90" workbookViewId="0">
      <pane xSplit="1" ySplit="4" topLeftCell="BY5" activePane="bottomRight" state="frozen"/>
      <selection pane="topRight" activeCell="B1" sqref="B1"/>
      <selection pane="bottomLeft" activeCell="A5" sqref="A5"/>
      <selection pane="bottomRight" activeCell="CO7" sqref="CO7"/>
    </sheetView>
  </sheetViews>
  <sheetFormatPr defaultRowHeight="15" x14ac:dyDescent="0.2"/>
  <cols>
    <col min="1" max="1" width="52.7109375" style="1" customWidth="1"/>
    <col min="2" max="13" width="12.7109375" style="4" customWidth="1"/>
    <col min="14" max="29" width="12.7109375" style="1" customWidth="1"/>
    <col min="30" max="57" width="13" style="1" customWidth="1"/>
    <col min="58" max="58" width="13.42578125" style="1" customWidth="1"/>
    <col min="59" max="59" width="13.5703125" style="1" customWidth="1"/>
    <col min="60" max="60" width="13" style="1" customWidth="1"/>
    <col min="61" max="61" width="13.42578125" style="1" customWidth="1"/>
    <col min="62" max="65" width="13" style="1" customWidth="1"/>
    <col min="66" max="69" width="13.42578125" style="1" customWidth="1"/>
    <col min="70" max="85" width="13" style="1" customWidth="1"/>
    <col min="86" max="16384" width="9.140625" style="1"/>
  </cols>
  <sheetData>
    <row r="1" spans="1:85" ht="16.5" customHeight="1" x14ac:dyDescent="0.2">
      <c r="A1" s="64" t="s">
        <v>40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row>
    <row r="2" spans="1:85" ht="16.5" customHeight="1" x14ac:dyDescent="0.2">
      <c r="A2" s="2"/>
      <c r="B2" s="3"/>
      <c r="C2" s="3"/>
      <c r="D2" s="3"/>
      <c r="E2" s="3"/>
      <c r="J2" s="5"/>
      <c r="K2" s="5"/>
      <c r="L2" s="5"/>
      <c r="M2" s="5"/>
      <c r="N2" s="14"/>
      <c r="O2" s="14"/>
      <c r="P2" s="14"/>
      <c r="Q2" s="14"/>
      <c r="R2" s="15"/>
      <c r="S2" s="15"/>
      <c r="T2" s="15"/>
      <c r="U2" s="15"/>
      <c r="V2" s="15"/>
      <c r="W2" s="15"/>
      <c r="X2" s="15"/>
      <c r="Y2" s="15"/>
      <c r="Z2" s="15"/>
      <c r="AA2" s="15"/>
      <c r="AB2" s="15"/>
      <c r="AC2" s="15"/>
      <c r="CC2" s="65"/>
      <c r="CG2" s="65" t="s">
        <v>23</v>
      </c>
    </row>
    <row r="3" spans="1:85" ht="16.5" customHeight="1" x14ac:dyDescent="0.2">
      <c r="A3" s="6"/>
      <c r="B3" s="83">
        <v>2005</v>
      </c>
      <c r="C3" s="84"/>
      <c r="D3" s="84"/>
      <c r="E3" s="85"/>
      <c r="F3" s="86">
        <v>2006</v>
      </c>
      <c r="G3" s="84"/>
      <c r="H3" s="84"/>
      <c r="I3" s="85"/>
      <c r="J3" s="87">
        <v>2007</v>
      </c>
      <c r="K3" s="88"/>
      <c r="L3" s="88"/>
      <c r="M3" s="89"/>
      <c r="N3" s="90">
        <v>2008</v>
      </c>
      <c r="O3" s="91"/>
      <c r="P3" s="91"/>
      <c r="Q3" s="92"/>
      <c r="R3" s="90">
        <v>2009</v>
      </c>
      <c r="S3" s="91"/>
      <c r="T3" s="91"/>
      <c r="U3" s="92"/>
      <c r="V3" s="80">
        <v>2010</v>
      </c>
      <c r="W3" s="81"/>
      <c r="X3" s="81"/>
      <c r="Y3" s="82"/>
      <c r="Z3" s="80">
        <v>2011</v>
      </c>
      <c r="AA3" s="81"/>
      <c r="AB3" s="81"/>
      <c r="AC3" s="82"/>
      <c r="AD3" s="80">
        <v>2012</v>
      </c>
      <c r="AE3" s="81"/>
      <c r="AF3" s="81"/>
      <c r="AG3" s="82"/>
      <c r="AH3" s="80">
        <v>2013</v>
      </c>
      <c r="AI3" s="81"/>
      <c r="AJ3" s="81"/>
      <c r="AK3" s="82"/>
      <c r="AL3" s="80">
        <v>2014</v>
      </c>
      <c r="AM3" s="81"/>
      <c r="AN3" s="81"/>
      <c r="AO3" s="82"/>
      <c r="AP3" s="80">
        <v>2015</v>
      </c>
      <c r="AQ3" s="81"/>
      <c r="AR3" s="81"/>
      <c r="AS3" s="82"/>
      <c r="AT3" s="80">
        <v>2016</v>
      </c>
      <c r="AU3" s="81"/>
      <c r="AV3" s="81"/>
      <c r="AW3" s="82"/>
      <c r="AX3" s="80">
        <v>2017</v>
      </c>
      <c r="AY3" s="81"/>
      <c r="AZ3" s="81"/>
      <c r="BA3" s="82"/>
      <c r="BB3" s="80">
        <v>2018</v>
      </c>
      <c r="BC3" s="81"/>
      <c r="BD3" s="81"/>
      <c r="BE3" s="82"/>
      <c r="BF3" s="80">
        <v>2019</v>
      </c>
      <c r="BG3" s="81"/>
      <c r="BH3" s="81"/>
      <c r="BI3" s="82"/>
      <c r="BJ3" s="80">
        <v>2020</v>
      </c>
      <c r="BK3" s="81"/>
      <c r="BL3" s="81"/>
      <c r="BM3" s="82"/>
      <c r="BN3" s="80">
        <v>2021</v>
      </c>
      <c r="BO3" s="81"/>
      <c r="BP3" s="81"/>
      <c r="BQ3" s="82"/>
      <c r="BR3" s="80">
        <v>2022</v>
      </c>
      <c r="BS3" s="81"/>
      <c r="BT3" s="81"/>
      <c r="BU3" s="82"/>
      <c r="BV3" s="80">
        <v>2023</v>
      </c>
      <c r="BW3" s="81"/>
      <c r="BX3" s="81"/>
      <c r="BY3" s="82"/>
      <c r="BZ3" s="80">
        <v>2024</v>
      </c>
      <c r="CA3" s="81"/>
      <c r="CB3" s="81"/>
      <c r="CC3" s="82"/>
      <c r="CD3" s="80">
        <v>2025</v>
      </c>
      <c r="CE3" s="81"/>
      <c r="CF3" s="81"/>
      <c r="CG3" s="82"/>
    </row>
    <row r="4" spans="1:85" ht="16.5" customHeight="1" x14ac:dyDescent="0.2">
      <c r="A4" s="6"/>
      <c r="B4" s="17" t="s">
        <v>1</v>
      </c>
      <c r="C4" s="17" t="s">
        <v>2</v>
      </c>
      <c r="D4" s="17" t="s">
        <v>3</v>
      </c>
      <c r="E4" s="17" t="s">
        <v>4</v>
      </c>
      <c r="F4" s="31" t="s">
        <v>1</v>
      </c>
      <c r="G4" s="31" t="s">
        <v>2</v>
      </c>
      <c r="H4" s="31" t="s">
        <v>3</v>
      </c>
      <c r="I4" s="31" t="s">
        <v>4</v>
      </c>
      <c r="J4" s="16" t="s">
        <v>1</v>
      </c>
      <c r="K4" s="16" t="s">
        <v>2</v>
      </c>
      <c r="L4" s="16" t="s">
        <v>3</v>
      </c>
      <c r="M4" s="16" t="s">
        <v>4</v>
      </c>
      <c r="N4" s="16" t="s">
        <v>1</v>
      </c>
      <c r="O4" s="16" t="s">
        <v>2</v>
      </c>
      <c r="P4" s="16" t="s">
        <v>3</v>
      </c>
      <c r="Q4" s="16" t="s">
        <v>4</v>
      </c>
      <c r="R4" s="16" t="s">
        <v>1</v>
      </c>
      <c r="S4" s="16" t="s">
        <v>2</v>
      </c>
      <c r="T4" s="16" t="s">
        <v>3</v>
      </c>
      <c r="U4" s="16" t="s">
        <v>4</v>
      </c>
      <c r="V4" s="16" t="s">
        <v>1</v>
      </c>
      <c r="W4" s="16" t="s">
        <v>2</v>
      </c>
      <c r="X4" s="16" t="s">
        <v>3</v>
      </c>
      <c r="Y4" s="16" t="s">
        <v>4</v>
      </c>
      <c r="Z4" s="16" t="s">
        <v>1</v>
      </c>
      <c r="AA4" s="16" t="s">
        <v>2</v>
      </c>
      <c r="AB4" s="16" t="s">
        <v>3</v>
      </c>
      <c r="AC4" s="16" t="s">
        <v>4</v>
      </c>
      <c r="AD4" s="16" t="s">
        <v>1</v>
      </c>
      <c r="AE4" s="16" t="s">
        <v>2</v>
      </c>
      <c r="AF4" s="16" t="s">
        <v>3</v>
      </c>
      <c r="AG4" s="16" t="s">
        <v>4</v>
      </c>
      <c r="AH4" s="16" t="s">
        <v>1</v>
      </c>
      <c r="AI4" s="16" t="s">
        <v>2</v>
      </c>
      <c r="AJ4" s="16" t="s">
        <v>3</v>
      </c>
      <c r="AK4" s="16" t="s">
        <v>4</v>
      </c>
      <c r="AL4" s="16" t="s">
        <v>1</v>
      </c>
      <c r="AM4" s="16" t="s">
        <v>2</v>
      </c>
      <c r="AN4" s="16" t="s">
        <v>3</v>
      </c>
      <c r="AO4" s="16" t="s">
        <v>4</v>
      </c>
      <c r="AP4" s="16" t="s">
        <v>1</v>
      </c>
      <c r="AQ4" s="16" t="s">
        <v>2</v>
      </c>
      <c r="AR4" s="16" t="s">
        <v>3</v>
      </c>
      <c r="AS4" s="16" t="s">
        <v>4</v>
      </c>
      <c r="AT4" s="16" t="s">
        <v>1</v>
      </c>
      <c r="AU4" s="16" t="s">
        <v>2</v>
      </c>
      <c r="AV4" s="16" t="s">
        <v>3</v>
      </c>
      <c r="AW4" s="16" t="s">
        <v>4</v>
      </c>
      <c r="AX4" s="16" t="s">
        <v>1</v>
      </c>
      <c r="AY4" s="16" t="s">
        <v>2</v>
      </c>
      <c r="AZ4" s="16" t="s">
        <v>3</v>
      </c>
      <c r="BA4" s="16" t="s">
        <v>4</v>
      </c>
      <c r="BB4" s="16" t="s">
        <v>1</v>
      </c>
      <c r="BC4" s="16" t="s">
        <v>2</v>
      </c>
      <c r="BD4" s="16" t="s">
        <v>3</v>
      </c>
      <c r="BE4" s="16" t="s">
        <v>4</v>
      </c>
      <c r="BF4" s="16" t="s">
        <v>1</v>
      </c>
      <c r="BG4" s="16" t="s">
        <v>2</v>
      </c>
      <c r="BH4" s="16" t="s">
        <v>3</v>
      </c>
      <c r="BI4" s="16" t="s">
        <v>4</v>
      </c>
      <c r="BJ4" s="16" t="s">
        <v>1</v>
      </c>
      <c r="BK4" s="16" t="s">
        <v>2</v>
      </c>
      <c r="BL4" s="16" t="s">
        <v>3</v>
      </c>
      <c r="BM4" s="16" t="s">
        <v>4</v>
      </c>
      <c r="BN4" s="16" t="s">
        <v>1</v>
      </c>
      <c r="BO4" s="16" t="s">
        <v>2</v>
      </c>
      <c r="BP4" s="16" t="s">
        <v>3</v>
      </c>
      <c r="BQ4" s="16" t="s">
        <v>4</v>
      </c>
      <c r="BR4" s="16" t="s">
        <v>1</v>
      </c>
      <c r="BS4" s="16" t="s">
        <v>2</v>
      </c>
      <c r="BT4" s="16" t="s">
        <v>3</v>
      </c>
      <c r="BU4" s="16" t="s">
        <v>4</v>
      </c>
      <c r="BV4" s="16" t="s">
        <v>1</v>
      </c>
      <c r="BW4" s="16" t="s">
        <v>2</v>
      </c>
      <c r="BX4" s="16" t="s">
        <v>3</v>
      </c>
      <c r="BY4" s="16" t="s">
        <v>4</v>
      </c>
      <c r="BZ4" s="16" t="s">
        <v>1</v>
      </c>
      <c r="CA4" s="16" t="s">
        <v>2</v>
      </c>
      <c r="CB4" s="16" t="s">
        <v>3</v>
      </c>
      <c r="CC4" s="16" t="s">
        <v>4</v>
      </c>
      <c r="CD4" s="16" t="s">
        <v>1</v>
      </c>
      <c r="CE4" s="16" t="s">
        <v>2</v>
      </c>
      <c r="CF4" s="16" t="s">
        <v>3</v>
      </c>
      <c r="CG4" s="16" t="s">
        <v>4</v>
      </c>
    </row>
    <row r="5" spans="1:85" ht="16.5" customHeight="1" x14ac:dyDescent="0.2">
      <c r="A5" s="21" t="s">
        <v>5</v>
      </c>
      <c r="B5" s="28"/>
      <c r="C5" s="28"/>
      <c r="D5" s="28"/>
      <c r="E5" s="34"/>
      <c r="F5" s="41"/>
      <c r="G5" s="41"/>
      <c r="H5" s="41"/>
      <c r="I5" s="41"/>
      <c r="J5" s="42"/>
      <c r="K5" s="34"/>
      <c r="L5" s="34"/>
      <c r="M5" s="34"/>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4"/>
      <c r="AU5" s="44"/>
      <c r="AV5" s="44"/>
      <c r="AW5" s="44"/>
      <c r="AX5" s="44"/>
      <c r="AY5" s="44"/>
      <c r="AZ5" s="44"/>
      <c r="BA5" s="44"/>
      <c r="BB5" s="45"/>
      <c r="BC5" s="45"/>
      <c r="BD5" s="45"/>
      <c r="BE5" s="45"/>
      <c r="BF5" s="45"/>
      <c r="BG5" s="45"/>
      <c r="BH5" s="45"/>
      <c r="BI5" s="45"/>
      <c r="BJ5" s="43"/>
      <c r="BK5" s="43"/>
      <c r="BL5" s="43"/>
      <c r="BM5" s="43"/>
      <c r="BN5" s="43"/>
      <c r="BO5" s="43"/>
      <c r="BP5" s="43"/>
      <c r="BQ5" s="43"/>
      <c r="BR5" s="43"/>
      <c r="BS5" s="43"/>
      <c r="BT5" s="43"/>
      <c r="BU5" s="43"/>
      <c r="BV5" s="43"/>
      <c r="BW5" s="43"/>
      <c r="BX5" s="43"/>
      <c r="BY5" s="43"/>
      <c r="BZ5" s="43"/>
      <c r="CA5" s="43"/>
      <c r="CB5" s="43"/>
      <c r="CC5" s="43"/>
      <c r="CD5" s="43"/>
      <c r="CE5" s="43"/>
      <c r="CF5" s="43"/>
      <c r="CG5" s="43"/>
    </row>
    <row r="6" spans="1:85" ht="16.5" customHeight="1" x14ac:dyDescent="0.2">
      <c r="A6" s="20" t="s">
        <v>6</v>
      </c>
      <c r="B6" s="27">
        <v>807</v>
      </c>
      <c r="C6" s="27">
        <v>1575</v>
      </c>
      <c r="D6" s="27">
        <v>350</v>
      </c>
      <c r="E6" s="27">
        <v>792</v>
      </c>
      <c r="F6" s="32">
        <v>1473</v>
      </c>
      <c r="G6" s="32">
        <v>761</v>
      </c>
      <c r="H6" s="32">
        <v>371</v>
      </c>
      <c r="I6" s="32">
        <v>1178</v>
      </c>
      <c r="J6" s="33">
        <v>373</v>
      </c>
      <c r="K6" s="33">
        <v>367</v>
      </c>
      <c r="L6" s="33">
        <v>1104</v>
      </c>
      <c r="M6" s="33">
        <v>805</v>
      </c>
      <c r="N6" s="46">
        <v>395</v>
      </c>
      <c r="O6" s="46">
        <v>388</v>
      </c>
      <c r="P6" s="46">
        <v>823</v>
      </c>
      <c r="Q6" s="46">
        <v>583</v>
      </c>
      <c r="R6" s="46">
        <v>353</v>
      </c>
      <c r="S6" s="46">
        <v>385</v>
      </c>
      <c r="T6" s="46">
        <v>410</v>
      </c>
      <c r="U6" s="46">
        <v>646</v>
      </c>
      <c r="V6" s="47" t="s">
        <v>20</v>
      </c>
      <c r="W6" s="29">
        <v>423</v>
      </c>
      <c r="X6" s="29">
        <v>322</v>
      </c>
      <c r="Y6" s="29">
        <v>582</v>
      </c>
      <c r="Z6" s="46">
        <v>374</v>
      </c>
      <c r="AA6" s="46">
        <v>351</v>
      </c>
      <c r="AB6" s="46">
        <v>358</v>
      </c>
      <c r="AC6" s="46">
        <v>607</v>
      </c>
      <c r="AD6" s="46">
        <v>307</v>
      </c>
      <c r="AE6" s="46">
        <v>242</v>
      </c>
      <c r="AF6" s="46">
        <v>1171</v>
      </c>
      <c r="AG6" s="46">
        <v>485</v>
      </c>
      <c r="AH6" s="46">
        <v>463</v>
      </c>
      <c r="AI6" s="46">
        <v>447</v>
      </c>
      <c r="AJ6" s="46">
        <v>963</v>
      </c>
      <c r="AK6" s="46" t="s">
        <v>20</v>
      </c>
      <c r="AL6" s="46">
        <v>433</v>
      </c>
      <c r="AM6" s="46">
        <v>410</v>
      </c>
      <c r="AN6" s="46" t="s">
        <v>20</v>
      </c>
      <c r="AO6" s="46" t="s">
        <v>20</v>
      </c>
      <c r="AP6" s="46">
        <f>412+0+0</f>
        <v>412</v>
      </c>
      <c r="AQ6" s="46">
        <f>550+220+1326</f>
        <v>2096</v>
      </c>
      <c r="AR6" s="46">
        <f>721+1008+272</f>
        <v>2001</v>
      </c>
      <c r="AS6" s="46">
        <v>2530</v>
      </c>
      <c r="AT6" s="45">
        <v>1642</v>
      </c>
      <c r="AU6" s="45">
        <v>2259</v>
      </c>
      <c r="AV6" s="45">
        <v>2856</v>
      </c>
      <c r="AW6" s="45">
        <v>3258</v>
      </c>
      <c r="AX6" s="45">
        <v>1940</v>
      </c>
      <c r="AY6" s="45">
        <v>3833</v>
      </c>
      <c r="AZ6" s="45">
        <v>3205</v>
      </c>
      <c r="BA6" s="45">
        <v>3194</v>
      </c>
      <c r="BB6" s="45">
        <v>3755</v>
      </c>
      <c r="BC6" s="45">
        <v>3158</v>
      </c>
      <c r="BD6" s="45" t="s">
        <v>20</v>
      </c>
      <c r="BE6" s="45" t="s">
        <v>20</v>
      </c>
      <c r="BF6" s="45">
        <v>412.4</v>
      </c>
      <c r="BG6" s="45">
        <v>400.8</v>
      </c>
      <c r="BH6" s="45">
        <v>804.8</v>
      </c>
      <c r="BI6" s="45">
        <v>263.60000000000002</v>
      </c>
      <c r="BJ6" s="45">
        <v>678.8</v>
      </c>
      <c r="BK6" s="45">
        <v>967.2</v>
      </c>
      <c r="BL6" s="45">
        <v>622.20000000000005</v>
      </c>
      <c r="BM6" s="48">
        <v>947.4</v>
      </c>
      <c r="BN6" s="45">
        <v>1258</v>
      </c>
      <c r="BO6" s="45">
        <v>3290.2</v>
      </c>
      <c r="BP6" s="45">
        <v>1285.2</v>
      </c>
      <c r="BQ6" s="45">
        <v>348</v>
      </c>
      <c r="BR6" s="45" t="s">
        <v>20</v>
      </c>
      <c r="BS6" s="45">
        <v>922</v>
      </c>
      <c r="BT6" s="45">
        <v>318</v>
      </c>
      <c r="BU6" s="45">
        <v>556</v>
      </c>
      <c r="BV6" s="45" t="s">
        <v>20</v>
      </c>
      <c r="BW6" s="45">
        <v>1012</v>
      </c>
      <c r="BX6" s="45">
        <v>336</v>
      </c>
      <c r="BY6" s="45">
        <v>298</v>
      </c>
      <c r="BZ6" s="45" t="s">
        <v>20</v>
      </c>
      <c r="CA6" s="45">
        <v>903</v>
      </c>
      <c r="CB6" s="45">
        <v>332</v>
      </c>
      <c r="CC6" s="45">
        <v>404</v>
      </c>
      <c r="CD6" s="45" t="s">
        <v>20</v>
      </c>
      <c r="CE6" s="45">
        <v>911.2</v>
      </c>
      <c r="CF6" s="45" t="s">
        <v>20</v>
      </c>
      <c r="CG6" s="45"/>
    </row>
    <row r="7" spans="1:85" ht="16.5" customHeight="1" x14ac:dyDescent="0.2">
      <c r="A7" s="20" t="s">
        <v>7</v>
      </c>
      <c r="B7" s="28" t="s">
        <v>20</v>
      </c>
      <c r="C7" s="28" t="s">
        <v>20</v>
      </c>
      <c r="D7" s="28" t="s">
        <v>20</v>
      </c>
      <c r="E7" s="28" t="s">
        <v>20</v>
      </c>
      <c r="F7" s="27" t="s">
        <v>20</v>
      </c>
      <c r="G7" s="27" t="s">
        <v>20</v>
      </c>
      <c r="H7" s="27" t="s">
        <v>20</v>
      </c>
      <c r="I7" s="27" t="s">
        <v>20</v>
      </c>
      <c r="J7" s="34" t="s">
        <v>20</v>
      </c>
      <c r="K7" s="34" t="s">
        <v>20</v>
      </c>
      <c r="L7" s="34">
        <v>15</v>
      </c>
      <c r="M7" s="34" t="s">
        <v>20</v>
      </c>
      <c r="N7" s="46" t="s">
        <v>20</v>
      </c>
      <c r="O7" s="46">
        <v>1</v>
      </c>
      <c r="P7" s="46" t="s">
        <v>20</v>
      </c>
      <c r="Q7" s="46" t="s">
        <v>20</v>
      </c>
      <c r="R7" s="49" t="s">
        <v>20</v>
      </c>
      <c r="S7" s="46" t="s">
        <v>20</v>
      </c>
      <c r="T7" s="46" t="s">
        <v>20</v>
      </c>
      <c r="U7" s="46" t="s">
        <v>20</v>
      </c>
      <c r="V7" s="46" t="s">
        <v>20</v>
      </c>
      <c r="W7" s="46" t="s">
        <v>20</v>
      </c>
      <c r="X7" s="46" t="s">
        <v>20</v>
      </c>
      <c r="Y7" s="46" t="s">
        <v>20</v>
      </c>
      <c r="Z7" s="43" t="s">
        <v>20</v>
      </c>
      <c r="AA7" s="43" t="s">
        <v>20</v>
      </c>
      <c r="AB7" s="43" t="s">
        <v>20</v>
      </c>
      <c r="AC7" s="43" t="s">
        <v>20</v>
      </c>
      <c r="AD7" s="43" t="s">
        <v>20</v>
      </c>
      <c r="AE7" s="43" t="s">
        <v>20</v>
      </c>
      <c r="AF7" s="43" t="s">
        <v>20</v>
      </c>
      <c r="AG7" s="43" t="s">
        <v>20</v>
      </c>
      <c r="AH7" s="43" t="s">
        <v>20</v>
      </c>
      <c r="AI7" s="43" t="s">
        <v>20</v>
      </c>
      <c r="AJ7" s="43" t="s">
        <v>20</v>
      </c>
      <c r="AK7" s="43" t="s">
        <v>20</v>
      </c>
      <c r="AL7" s="49" t="s">
        <v>20</v>
      </c>
      <c r="AM7" s="49" t="s">
        <v>20</v>
      </c>
      <c r="AN7" s="46" t="s">
        <v>20</v>
      </c>
      <c r="AO7" s="46" t="s">
        <v>20</v>
      </c>
      <c r="AP7" s="50">
        <f>18+45+39</f>
        <v>102</v>
      </c>
      <c r="AQ7" s="46">
        <f>119+223</f>
        <v>342</v>
      </c>
      <c r="AR7" s="46">
        <f>101+32</f>
        <v>133</v>
      </c>
      <c r="AS7" s="46">
        <v>230</v>
      </c>
      <c r="AT7" s="45">
        <v>108</v>
      </c>
      <c r="AU7" s="45">
        <v>183</v>
      </c>
      <c r="AV7" s="45">
        <v>90</v>
      </c>
      <c r="AW7" s="45">
        <v>169</v>
      </c>
      <c r="AX7" s="45">
        <v>144</v>
      </c>
      <c r="AY7" s="45">
        <v>72</v>
      </c>
      <c r="AZ7" s="45">
        <v>21</v>
      </c>
      <c r="BA7" s="45">
        <v>415</v>
      </c>
      <c r="BB7" s="45">
        <v>593</v>
      </c>
      <c r="BC7" s="45">
        <v>306</v>
      </c>
      <c r="BD7" s="45" t="s">
        <v>20</v>
      </c>
      <c r="BE7" s="45">
        <v>71</v>
      </c>
      <c r="BF7" s="45" t="s">
        <v>20</v>
      </c>
      <c r="BG7" s="45" t="s">
        <v>20</v>
      </c>
      <c r="BH7" s="45" t="s">
        <v>20</v>
      </c>
      <c r="BI7" s="45" t="s">
        <v>20</v>
      </c>
      <c r="BJ7" s="45" t="s">
        <v>20</v>
      </c>
      <c r="BK7" s="45" t="s">
        <v>20</v>
      </c>
      <c r="BL7" s="45">
        <v>0</v>
      </c>
      <c r="BM7" s="45">
        <v>0</v>
      </c>
      <c r="BN7" s="45">
        <v>0</v>
      </c>
      <c r="BO7" s="45">
        <v>0</v>
      </c>
      <c r="BP7" s="45">
        <v>293</v>
      </c>
      <c r="BQ7" s="45">
        <v>3</v>
      </c>
      <c r="BR7" s="45">
        <v>6</v>
      </c>
      <c r="BS7" s="45">
        <v>3</v>
      </c>
      <c r="BT7" s="45">
        <v>10</v>
      </c>
      <c r="BU7" s="45">
        <v>28</v>
      </c>
      <c r="BV7" s="45">
        <v>50025</v>
      </c>
      <c r="BW7" s="45">
        <v>31016</v>
      </c>
      <c r="BX7" s="45">
        <v>72025</v>
      </c>
      <c r="BY7" s="45">
        <v>26504</v>
      </c>
      <c r="BZ7" s="45">
        <v>45569</v>
      </c>
      <c r="CA7" s="45">
        <v>85</v>
      </c>
      <c r="CB7" s="45">
        <v>54757</v>
      </c>
      <c r="CC7" s="45">
        <v>95063</v>
      </c>
      <c r="CD7" s="45" t="s">
        <v>20</v>
      </c>
      <c r="CE7" s="45">
        <v>125403.49799999999</v>
      </c>
      <c r="CF7" s="45">
        <v>32651.899000000001</v>
      </c>
      <c r="CG7" s="45"/>
    </row>
    <row r="8" spans="1:85" ht="16.5" customHeight="1" x14ac:dyDescent="0.2">
      <c r="A8" s="21" t="s">
        <v>22</v>
      </c>
      <c r="B8" s="27"/>
      <c r="C8" s="27"/>
      <c r="D8" s="27"/>
      <c r="E8" s="27"/>
      <c r="F8" s="27"/>
      <c r="G8" s="27"/>
      <c r="H8" s="27"/>
      <c r="I8" s="27"/>
      <c r="J8" s="35"/>
      <c r="K8" s="35"/>
      <c r="L8" s="35"/>
      <c r="M8" s="35"/>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51"/>
      <c r="BS8" s="51"/>
      <c r="BT8" s="51"/>
      <c r="BU8" s="51"/>
      <c r="BV8" s="51"/>
      <c r="BW8" s="51"/>
      <c r="BX8" s="51"/>
      <c r="BY8" s="51"/>
      <c r="BZ8" s="51"/>
      <c r="CA8" s="51"/>
      <c r="CB8" s="51"/>
      <c r="CC8" s="51"/>
      <c r="CD8" s="51"/>
      <c r="CE8" s="51"/>
      <c r="CF8" s="51"/>
      <c r="CG8" s="51"/>
    </row>
    <row r="9" spans="1:85" ht="16.5" customHeight="1" x14ac:dyDescent="0.2">
      <c r="A9" s="22" t="s">
        <v>6</v>
      </c>
      <c r="B9" s="28">
        <v>6002</v>
      </c>
      <c r="C9" s="28">
        <v>4419</v>
      </c>
      <c r="D9" s="28">
        <v>4239</v>
      </c>
      <c r="E9" s="28">
        <v>7767</v>
      </c>
      <c r="F9" s="28">
        <v>17503</v>
      </c>
      <c r="G9" s="28">
        <v>30865</v>
      </c>
      <c r="H9" s="28">
        <v>38347</v>
      </c>
      <c r="I9" s="34">
        <v>26062</v>
      </c>
      <c r="J9" s="46">
        <v>9656</v>
      </c>
      <c r="K9" s="46">
        <v>20587</v>
      </c>
      <c r="L9" s="46">
        <v>11953</v>
      </c>
      <c r="M9" s="52">
        <v>18117</v>
      </c>
      <c r="N9" s="46">
        <v>16281</v>
      </c>
      <c r="O9" s="46">
        <v>6391</v>
      </c>
      <c r="P9" s="46">
        <v>12050</v>
      </c>
      <c r="Q9" s="46">
        <v>8003</v>
      </c>
      <c r="R9" s="46">
        <v>7000</v>
      </c>
      <c r="S9" s="46">
        <v>12427</v>
      </c>
      <c r="T9" s="46">
        <v>8267</v>
      </c>
      <c r="U9" s="46">
        <v>604</v>
      </c>
      <c r="V9" s="46">
        <v>4514</v>
      </c>
      <c r="W9" s="46">
        <v>27700</v>
      </c>
      <c r="X9" s="46">
        <v>20987</v>
      </c>
      <c r="Y9" s="46">
        <v>11853</v>
      </c>
      <c r="Z9" s="46">
        <v>37954</v>
      </c>
      <c r="AA9" s="46">
        <v>18000</v>
      </c>
      <c r="AB9" s="46">
        <v>35689</v>
      </c>
      <c r="AC9" s="46">
        <v>40795</v>
      </c>
      <c r="AD9" s="46">
        <v>43882</v>
      </c>
      <c r="AE9" s="46">
        <v>59216</v>
      </c>
      <c r="AF9" s="46">
        <v>60906</v>
      </c>
      <c r="AG9" s="46">
        <v>50675</v>
      </c>
      <c r="AH9" s="46">
        <v>40587</v>
      </c>
      <c r="AI9" s="46">
        <v>53093</v>
      </c>
      <c r="AJ9" s="46">
        <v>57154</v>
      </c>
      <c r="AK9" s="46">
        <v>58063</v>
      </c>
      <c r="AL9" s="46">
        <v>43494</v>
      </c>
      <c r="AM9" s="46">
        <v>30052</v>
      </c>
      <c r="AN9" s="46" t="s">
        <v>20</v>
      </c>
      <c r="AO9" s="46" t="s">
        <v>20</v>
      </c>
      <c r="AP9" s="45">
        <f>38151+31750+34345</f>
        <v>104246</v>
      </c>
      <c r="AQ9" s="45">
        <f>23590+44860+42200</f>
        <v>110650</v>
      </c>
      <c r="AR9" s="45">
        <f>42728+38593+37517</f>
        <v>118838</v>
      </c>
      <c r="AS9" s="45">
        <v>119107</v>
      </c>
      <c r="AT9" s="53">
        <v>147252</v>
      </c>
      <c r="AU9" s="53">
        <v>156666</v>
      </c>
      <c r="AV9" s="53">
        <v>157346</v>
      </c>
      <c r="AW9" s="53">
        <v>133121</v>
      </c>
      <c r="AX9" s="45">
        <v>140066</v>
      </c>
      <c r="AY9" s="45">
        <v>191296</v>
      </c>
      <c r="AZ9" s="45">
        <v>148348</v>
      </c>
      <c r="BA9" s="45">
        <v>134374</v>
      </c>
      <c r="BB9" s="45">
        <v>122193</v>
      </c>
      <c r="BC9" s="45">
        <v>165006</v>
      </c>
      <c r="BD9" s="45">
        <v>91955</v>
      </c>
      <c r="BE9" s="45">
        <v>111445</v>
      </c>
      <c r="BF9" s="45">
        <v>97704.53</v>
      </c>
      <c r="BG9" s="45">
        <v>102199.84</v>
      </c>
      <c r="BH9" s="45">
        <v>45729.86</v>
      </c>
      <c r="BI9" s="45">
        <v>13943.11</v>
      </c>
      <c r="BJ9" s="45">
        <v>42377.01</v>
      </c>
      <c r="BK9" s="45">
        <v>41106.99</v>
      </c>
      <c r="BL9" s="45">
        <v>34442.6</v>
      </c>
      <c r="BM9" s="48">
        <v>22428.86</v>
      </c>
      <c r="BN9" s="45">
        <v>32043.93</v>
      </c>
      <c r="BO9" s="45">
        <v>49947.25</v>
      </c>
      <c r="BP9" s="45">
        <v>26767.1</v>
      </c>
      <c r="BQ9" s="45">
        <v>38732</v>
      </c>
      <c r="BR9" s="45">
        <v>34210</v>
      </c>
      <c r="BS9" s="45">
        <v>33212</v>
      </c>
      <c r="BT9" s="45">
        <v>32613</v>
      </c>
      <c r="BU9" s="39">
        <v>28231</v>
      </c>
      <c r="BV9" s="45">
        <v>31615</v>
      </c>
      <c r="BW9" s="45">
        <v>23220</v>
      </c>
      <c r="BX9" s="45">
        <v>24323</v>
      </c>
      <c r="BY9" s="45">
        <v>32790</v>
      </c>
      <c r="BZ9" s="45">
        <v>21181</v>
      </c>
      <c r="CA9" s="45">
        <v>20584</v>
      </c>
      <c r="CB9" s="45">
        <v>26083</v>
      </c>
      <c r="CC9" s="45">
        <v>69890</v>
      </c>
      <c r="CD9" s="45">
        <v>17047.41</v>
      </c>
      <c r="CE9" s="45">
        <v>25349.744999999999</v>
      </c>
      <c r="CF9" s="45">
        <v>35312.805</v>
      </c>
      <c r="CG9" s="45"/>
    </row>
    <row r="10" spans="1:85" ht="16.5" customHeight="1" x14ac:dyDescent="0.2">
      <c r="A10" s="22" t="s">
        <v>7</v>
      </c>
      <c r="B10" s="27" t="s">
        <v>20</v>
      </c>
      <c r="C10" s="27" t="s">
        <v>20</v>
      </c>
      <c r="D10" s="27" t="s">
        <v>20</v>
      </c>
      <c r="E10" s="27" t="s">
        <v>20</v>
      </c>
      <c r="F10" s="27" t="s">
        <v>20</v>
      </c>
      <c r="G10" s="27" t="s">
        <v>20</v>
      </c>
      <c r="H10" s="27" t="s">
        <v>20</v>
      </c>
      <c r="I10" s="27" t="s">
        <v>20</v>
      </c>
      <c r="J10" s="54" t="s">
        <v>20</v>
      </c>
      <c r="K10" s="54" t="s">
        <v>20</v>
      </c>
      <c r="L10" s="54" t="s">
        <v>20</v>
      </c>
      <c r="M10" s="54" t="s">
        <v>20</v>
      </c>
      <c r="N10" s="46" t="s">
        <v>20</v>
      </c>
      <c r="O10" s="46" t="s">
        <v>20</v>
      </c>
      <c r="P10" s="46" t="s">
        <v>20</v>
      </c>
      <c r="Q10" s="46" t="s">
        <v>20</v>
      </c>
      <c r="R10" s="49" t="s">
        <v>20</v>
      </c>
      <c r="S10" s="46" t="s">
        <v>20</v>
      </c>
      <c r="T10" s="46" t="s">
        <v>20</v>
      </c>
      <c r="U10" s="46" t="s">
        <v>20</v>
      </c>
      <c r="V10" s="46" t="s">
        <v>20</v>
      </c>
      <c r="W10" s="46" t="s">
        <v>20</v>
      </c>
      <c r="X10" s="46" t="s">
        <v>20</v>
      </c>
      <c r="Y10" s="46" t="s">
        <v>20</v>
      </c>
      <c r="Z10" s="43" t="s">
        <v>20</v>
      </c>
      <c r="AA10" s="43" t="s">
        <v>20</v>
      </c>
      <c r="AB10" s="43" t="s">
        <v>20</v>
      </c>
      <c r="AC10" s="43" t="s">
        <v>20</v>
      </c>
      <c r="AD10" s="43" t="s">
        <v>20</v>
      </c>
      <c r="AE10" s="43" t="s">
        <v>20</v>
      </c>
      <c r="AF10" s="43" t="s">
        <v>20</v>
      </c>
      <c r="AG10" s="43" t="s">
        <v>20</v>
      </c>
      <c r="AH10" s="43" t="s">
        <v>20</v>
      </c>
      <c r="AI10" s="43" t="s">
        <v>20</v>
      </c>
      <c r="AJ10" s="43" t="s">
        <v>20</v>
      </c>
      <c r="AK10" s="43" t="s">
        <v>20</v>
      </c>
      <c r="AL10" s="49" t="s">
        <v>20</v>
      </c>
      <c r="AM10" s="49" t="s">
        <v>20</v>
      </c>
      <c r="AN10" s="46" t="s">
        <v>20</v>
      </c>
      <c r="AO10" s="46" t="s">
        <v>20</v>
      </c>
      <c r="AP10" s="45" t="s">
        <v>20</v>
      </c>
      <c r="AQ10" s="55">
        <f>40+40</f>
        <v>80</v>
      </c>
      <c r="AR10" s="45">
        <v>30</v>
      </c>
      <c r="AS10" s="45">
        <v>290</v>
      </c>
      <c r="AT10" s="37">
        <v>130</v>
      </c>
      <c r="AU10" s="37">
        <v>863</v>
      </c>
      <c r="AV10" s="37">
        <v>19</v>
      </c>
      <c r="AW10" s="37">
        <v>980</v>
      </c>
      <c r="AX10" s="45">
        <v>59</v>
      </c>
      <c r="AY10" s="45">
        <v>467</v>
      </c>
      <c r="AZ10" s="45">
        <v>190</v>
      </c>
      <c r="BA10" s="45">
        <v>162</v>
      </c>
      <c r="BB10" s="45">
        <v>60</v>
      </c>
      <c r="BC10" s="45">
        <v>302</v>
      </c>
      <c r="BD10" s="45">
        <v>502</v>
      </c>
      <c r="BE10" s="45">
        <v>40</v>
      </c>
      <c r="BF10" s="45">
        <v>3858.85</v>
      </c>
      <c r="BG10" s="45">
        <v>9412.9</v>
      </c>
      <c r="BH10" s="45">
        <v>4949.46</v>
      </c>
      <c r="BI10" s="45">
        <v>3819.7</v>
      </c>
      <c r="BJ10" s="45">
        <v>927.57</v>
      </c>
      <c r="BK10" s="45">
        <v>6436.89</v>
      </c>
      <c r="BL10" s="45">
        <v>1910.09</v>
      </c>
      <c r="BM10" s="48">
        <v>1674.1</v>
      </c>
      <c r="BN10" s="45">
        <v>2021.9</v>
      </c>
      <c r="BO10" s="45">
        <v>1840.78</v>
      </c>
      <c r="BP10" s="45">
        <v>808.5</v>
      </c>
      <c r="BQ10" s="45">
        <v>258</v>
      </c>
      <c r="BR10" s="45">
        <v>1972</v>
      </c>
      <c r="BS10" s="45">
        <v>1037</v>
      </c>
      <c r="BT10" s="45">
        <v>802</v>
      </c>
      <c r="BU10" s="39">
        <v>2057</v>
      </c>
      <c r="BV10" s="45">
        <v>1273</v>
      </c>
      <c r="BW10" s="45">
        <v>27126</v>
      </c>
      <c r="BX10" s="45">
        <v>4349</v>
      </c>
      <c r="BY10" s="45">
        <v>1648</v>
      </c>
      <c r="BZ10" s="45">
        <v>2065</v>
      </c>
      <c r="CA10" s="45">
        <v>3557</v>
      </c>
      <c r="CB10" s="45">
        <v>1363</v>
      </c>
      <c r="CC10" s="45">
        <v>14288</v>
      </c>
      <c r="CD10" s="45">
        <v>5147.74</v>
      </c>
      <c r="CE10" s="45">
        <v>4012.2809999999999</v>
      </c>
      <c r="CF10" s="45">
        <v>3398.3119999999999</v>
      </c>
      <c r="CG10" s="45"/>
    </row>
    <row r="11" spans="1:85" ht="16.5" customHeight="1" x14ac:dyDescent="0.2">
      <c r="A11" s="24" t="s">
        <v>8</v>
      </c>
      <c r="B11" s="27"/>
      <c r="C11" s="27"/>
      <c r="D11" s="27"/>
      <c r="E11" s="27"/>
      <c r="F11" s="27"/>
      <c r="G11" s="27"/>
      <c r="H11" s="27"/>
      <c r="I11" s="27"/>
      <c r="J11" s="33"/>
      <c r="K11" s="33"/>
      <c r="L11" s="33"/>
      <c r="M11" s="33"/>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56"/>
      <c r="BS11" s="56"/>
      <c r="BT11" s="56"/>
      <c r="BU11" s="56"/>
      <c r="BV11" s="37"/>
      <c r="BW11" s="37"/>
      <c r="BX11" s="37"/>
      <c r="BY11" s="37"/>
      <c r="BZ11" s="37"/>
      <c r="CA11" s="37"/>
      <c r="CB11" s="37"/>
      <c r="CC11" s="37"/>
      <c r="CD11" s="78"/>
      <c r="CE11" s="37"/>
      <c r="CF11" s="37"/>
      <c r="CG11" s="37"/>
    </row>
    <row r="12" spans="1:85" ht="16.5" customHeight="1" x14ac:dyDescent="0.2">
      <c r="A12" s="22" t="s">
        <v>6</v>
      </c>
      <c r="B12" s="27">
        <v>68169</v>
      </c>
      <c r="C12" s="27">
        <v>77929</v>
      </c>
      <c r="D12" s="27">
        <v>54165</v>
      </c>
      <c r="E12" s="27">
        <v>33075</v>
      </c>
      <c r="F12" s="27">
        <v>23290</v>
      </c>
      <c r="G12" s="27">
        <v>35318</v>
      </c>
      <c r="H12" s="27">
        <v>38426</v>
      </c>
      <c r="I12" s="27">
        <v>25922</v>
      </c>
      <c r="J12" s="33">
        <v>37867</v>
      </c>
      <c r="K12" s="33">
        <v>20012</v>
      </c>
      <c r="L12" s="33">
        <v>36838</v>
      </c>
      <c r="M12" s="33">
        <v>15972</v>
      </c>
      <c r="N12" s="46">
        <v>10712</v>
      </c>
      <c r="O12" s="46">
        <v>20540</v>
      </c>
      <c r="P12" s="46">
        <v>22345</v>
      </c>
      <c r="Q12" s="46">
        <v>10640</v>
      </c>
      <c r="R12" s="46">
        <v>273</v>
      </c>
      <c r="S12" s="46" t="s">
        <v>20</v>
      </c>
      <c r="T12" s="46">
        <v>13706</v>
      </c>
      <c r="U12" s="46">
        <v>1382</v>
      </c>
      <c r="V12" s="46">
        <v>1543</v>
      </c>
      <c r="W12" s="46">
        <v>5258</v>
      </c>
      <c r="X12" s="46">
        <v>353</v>
      </c>
      <c r="Y12" s="46">
        <v>9632</v>
      </c>
      <c r="Z12" s="46">
        <v>3083</v>
      </c>
      <c r="AA12" s="46">
        <v>14721</v>
      </c>
      <c r="AB12" s="46">
        <v>18245</v>
      </c>
      <c r="AC12" s="46">
        <v>16743</v>
      </c>
      <c r="AD12" s="46">
        <v>8885</v>
      </c>
      <c r="AE12" s="46">
        <v>18161</v>
      </c>
      <c r="AF12" s="46">
        <v>15214</v>
      </c>
      <c r="AG12" s="46">
        <v>13758</v>
      </c>
      <c r="AH12" s="46">
        <v>11864</v>
      </c>
      <c r="AI12" s="46">
        <v>15684</v>
      </c>
      <c r="AJ12" s="46">
        <v>13720</v>
      </c>
      <c r="AK12" s="46">
        <v>5167</v>
      </c>
      <c r="AL12" s="46">
        <v>5012</v>
      </c>
      <c r="AM12" s="46">
        <v>4687</v>
      </c>
      <c r="AN12" s="46" t="s">
        <v>20</v>
      </c>
      <c r="AO12" s="46" t="s">
        <v>20</v>
      </c>
      <c r="AP12" s="46">
        <f>802+1125+3174</f>
        <v>5101</v>
      </c>
      <c r="AQ12" s="46">
        <f>4451+5034+6074</f>
        <v>15559</v>
      </c>
      <c r="AR12" s="46">
        <f>3085+21135+2474</f>
        <v>26694</v>
      </c>
      <c r="AS12" s="46">
        <v>4025</v>
      </c>
      <c r="AT12" s="45">
        <v>1882</v>
      </c>
      <c r="AU12" s="45">
        <v>2135</v>
      </c>
      <c r="AV12" s="45">
        <v>2120</v>
      </c>
      <c r="AW12" s="45">
        <v>4641</v>
      </c>
      <c r="AX12" s="45">
        <v>2710</v>
      </c>
      <c r="AY12" s="45">
        <v>23612</v>
      </c>
      <c r="AZ12" s="45">
        <v>2944</v>
      </c>
      <c r="BA12" s="45">
        <v>2919</v>
      </c>
      <c r="BB12" s="45">
        <v>2717</v>
      </c>
      <c r="BC12" s="45">
        <v>5616</v>
      </c>
      <c r="BD12" s="45">
        <v>22491</v>
      </c>
      <c r="BE12" s="39">
        <v>45539</v>
      </c>
      <c r="BF12" s="45">
        <v>11426.3</v>
      </c>
      <c r="BG12" s="45">
        <v>21279.25</v>
      </c>
      <c r="BH12" s="45">
        <v>22550.2</v>
      </c>
      <c r="BI12" s="39">
        <v>46987.34</v>
      </c>
      <c r="BJ12" s="45">
        <v>19273.8</v>
      </c>
      <c r="BK12" s="45">
        <v>21264.04</v>
      </c>
      <c r="BL12" s="45">
        <v>25196.38</v>
      </c>
      <c r="BM12" s="48">
        <v>23352.75</v>
      </c>
      <c r="BN12" s="45">
        <v>19314.16</v>
      </c>
      <c r="BO12" s="45">
        <v>28420.39</v>
      </c>
      <c r="BP12" s="45">
        <v>15917.8</v>
      </c>
      <c r="BQ12" s="39">
        <v>15195</v>
      </c>
      <c r="BR12" s="45">
        <v>16580</v>
      </c>
      <c r="BS12" s="45">
        <v>20588</v>
      </c>
      <c r="BT12" s="45">
        <v>21318</v>
      </c>
      <c r="BU12" s="39">
        <v>25617</v>
      </c>
      <c r="BV12" s="45">
        <v>17081</v>
      </c>
      <c r="BW12" s="45">
        <v>31636</v>
      </c>
      <c r="BX12" s="45">
        <v>21208</v>
      </c>
      <c r="BY12" s="39">
        <v>30171</v>
      </c>
      <c r="BZ12" s="45">
        <v>23123</v>
      </c>
      <c r="CA12" s="45">
        <v>21093</v>
      </c>
      <c r="CB12" s="45">
        <v>24131</v>
      </c>
      <c r="CC12" s="39" t="s">
        <v>20</v>
      </c>
      <c r="CD12" s="45">
        <v>26104.89</v>
      </c>
      <c r="CE12" s="45">
        <v>31179.96875</v>
      </c>
      <c r="CF12" s="45">
        <v>28054.66</v>
      </c>
      <c r="CG12" s="39"/>
    </row>
    <row r="13" spans="1:85" ht="16.5" customHeight="1" x14ac:dyDescent="0.2">
      <c r="A13" s="22" t="s">
        <v>7</v>
      </c>
      <c r="B13" s="28" t="s">
        <v>20</v>
      </c>
      <c r="C13" s="28" t="s">
        <v>20</v>
      </c>
      <c r="D13" s="28" t="s">
        <v>20</v>
      </c>
      <c r="E13" s="28" t="s">
        <v>20</v>
      </c>
      <c r="F13" s="27" t="s">
        <v>20</v>
      </c>
      <c r="G13" s="27" t="s">
        <v>20</v>
      </c>
      <c r="H13" s="27" t="s">
        <v>20</v>
      </c>
      <c r="I13" s="27" t="s">
        <v>20</v>
      </c>
      <c r="J13" s="33" t="s">
        <v>20</v>
      </c>
      <c r="K13" s="33" t="s">
        <v>20</v>
      </c>
      <c r="L13" s="33" t="s">
        <v>20</v>
      </c>
      <c r="M13" s="33" t="s">
        <v>20</v>
      </c>
      <c r="N13" s="46" t="s">
        <v>20</v>
      </c>
      <c r="O13" s="46" t="s">
        <v>20</v>
      </c>
      <c r="P13" s="46" t="s">
        <v>20</v>
      </c>
      <c r="Q13" s="46" t="s">
        <v>20</v>
      </c>
      <c r="R13" s="49" t="s">
        <v>20</v>
      </c>
      <c r="S13" s="46" t="s">
        <v>20</v>
      </c>
      <c r="T13" s="46" t="s">
        <v>20</v>
      </c>
      <c r="U13" s="46" t="s">
        <v>20</v>
      </c>
      <c r="V13" s="46" t="s">
        <v>20</v>
      </c>
      <c r="W13" s="46" t="s">
        <v>20</v>
      </c>
      <c r="X13" s="46" t="s">
        <v>20</v>
      </c>
      <c r="Y13" s="46" t="s">
        <v>20</v>
      </c>
      <c r="Z13" s="43" t="s">
        <v>20</v>
      </c>
      <c r="AA13" s="43" t="s">
        <v>20</v>
      </c>
      <c r="AB13" s="43" t="s">
        <v>20</v>
      </c>
      <c r="AC13" s="43" t="s">
        <v>20</v>
      </c>
      <c r="AD13" s="43" t="s">
        <v>20</v>
      </c>
      <c r="AE13" s="43" t="s">
        <v>20</v>
      </c>
      <c r="AF13" s="43" t="s">
        <v>20</v>
      </c>
      <c r="AG13" s="43" t="s">
        <v>20</v>
      </c>
      <c r="AH13" s="43" t="s">
        <v>20</v>
      </c>
      <c r="AI13" s="43" t="s">
        <v>20</v>
      </c>
      <c r="AJ13" s="43" t="s">
        <v>20</v>
      </c>
      <c r="AK13" s="43" t="s">
        <v>20</v>
      </c>
      <c r="AL13" s="49" t="s">
        <v>20</v>
      </c>
      <c r="AM13" s="49" t="s">
        <v>20</v>
      </c>
      <c r="AN13" s="46" t="s">
        <v>20</v>
      </c>
      <c r="AO13" s="46" t="s">
        <v>20</v>
      </c>
      <c r="AP13" s="50">
        <v>2</v>
      </c>
      <c r="AQ13" s="50" t="s">
        <v>20</v>
      </c>
      <c r="AR13" s="46">
        <v>3</v>
      </c>
      <c r="AS13" s="46" t="s">
        <v>20</v>
      </c>
      <c r="AT13" s="45">
        <v>20</v>
      </c>
      <c r="AU13" s="45" t="s">
        <v>20</v>
      </c>
      <c r="AV13" s="45" t="s">
        <v>20</v>
      </c>
      <c r="AW13" s="45">
        <v>20</v>
      </c>
      <c r="AX13" s="45">
        <v>3</v>
      </c>
      <c r="AY13" s="45">
        <v>82</v>
      </c>
      <c r="AZ13" s="45">
        <v>32</v>
      </c>
      <c r="BA13" s="45">
        <v>20</v>
      </c>
      <c r="BB13" s="45" t="s">
        <v>20</v>
      </c>
      <c r="BC13" s="45" t="s">
        <v>20</v>
      </c>
      <c r="BD13" s="45">
        <v>2255</v>
      </c>
      <c r="BE13" s="45">
        <v>1333</v>
      </c>
      <c r="BF13" s="45">
        <v>2190.67</v>
      </c>
      <c r="BG13" s="45">
        <v>1338.4</v>
      </c>
      <c r="BH13" s="45">
        <v>3713.93</v>
      </c>
      <c r="BI13" s="45">
        <v>2351.71</v>
      </c>
      <c r="BJ13" s="45">
        <v>1305.6400000000001</v>
      </c>
      <c r="BK13" s="45">
        <v>1194.47</v>
      </c>
      <c r="BL13" s="45">
        <v>2155.4</v>
      </c>
      <c r="BM13" s="39">
        <v>2154.64</v>
      </c>
      <c r="BN13" s="45">
        <v>1613.07</v>
      </c>
      <c r="BO13" s="45">
        <v>490.34</v>
      </c>
      <c r="BP13" s="39">
        <v>526.70000000000005</v>
      </c>
      <c r="BQ13" s="39">
        <v>295</v>
      </c>
      <c r="BR13" s="45">
        <v>626</v>
      </c>
      <c r="BS13" s="45">
        <v>402</v>
      </c>
      <c r="BT13" s="39">
        <v>353</v>
      </c>
      <c r="BU13" s="39">
        <v>305</v>
      </c>
      <c r="BV13" s="45">
        <v>1111</v>
      </c>
      <c r="BW13" s="45">
        <v>599</v>
      </c>
      <c r="BX13" s="39">
        <v>271</v>
      </c>
      <c r="BY13" s="39">
        <v>280</v>
      </c>
      <c r="BZ13" s="45">
        <v>344</v>
      </c>
      <c r="CA13" s="45">
        <v>237</v>
      </c>
      <c r="CB13" s="39">
        <v>823</v>
      </c>
      <c r="CC13" s="39" t="s">
        <v>20</v>
      </c>
      <c r="CD13" s="45">
        <v>835.47</v>
      </c>
      <c r="CE13" s="45">
        <v>1430.902</v>
      </c>
      <c r="CF13" s="39">
        <v>411.46</v>
      </c>
      <c r="CG13" s="39"/>
    </row>
    <row r="14" spans="1:85" ht="16.5" customHeight="1" x14ac:dyDescent="0.2">
      <c r="A14" s="24" t="s">
        <v>9</v>
      </c>
      <c r="B14" s="27"/>
      <c r="C14" s="27"/>
      <c r="D14" s="27"/>
      <c r="E14" s="27"/>
      <c r="F14" s="27"/>
      <c r="G14" s="27"/>
      <c r="H14" s="27"/>
      <c r="I14" s="27"/>
      <c r="J14" s="33"/>
      <c r="K14" s="33"/>
      <c r="L14" s="33"/>
      <c r="M14" s="33"/>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56"/>
      <c r="BS14" s="56"/>
      <c r="BT14" s="56"/>
      <c r="BU14" s="56"/>
      <c r="BV14" s="37"/>
      <c r="BW14" s="37"/>
      <c r="BX14" s="37"/>
      <c r="BY14" s="37"/>
      <c r="BZ14" s="37"/>
      <c r="CA14" s="37"/>
      <c r="CB14" s="37"/>
      <c r="CC14" s="37"/>
      <c r="CD14" s="78"/>
      <c r="CE14" s="37"/>
      <c r="CF14" s="37"/>
      <c r="CG14" s="37"/>
    </row>
    <row r="15" spans="1:85" ht="16.5" customHeight="1" x14ac:dyDescent="0.2">
      <c r="A15" s="22" t="s">
        <v>6</v>
      </c>
      <c r="B15" s="27">
        <v>56025</v>
      </c>
      <c r="C15" s="27">
        <v>22472</v>
      </c>
      <c r="D15" s="27">
        <v>25859</v>
      </c>
      <c r="E15" s="27">
        <v>4915</v>
      </c>
      <c r="F15" s="27">
        <v>6457</v>
      </c>
      <c r="G15" s="27">
        <v>30436</v>
      </c>
      <c r="H15" s="27">
        <v>23306</v>
      </c>
      <c r="I15" s="27">
        <v>46312</v>
      </c>
      <c r="J15" s="35">
        <v>65783</v>
      </c>
      <c r="K15" s="35">
        <v>45603</v>
      </c>
      <c r="L15" s="35">
        <v>38753</v>
      </c>
      <c r="M15" s="35">
        <v>52196</v>
      </c>
      <c r="N15" s="46">
        <v>38155</v>
      </c>
      <c r="O15" s="46">
        <v>43252</v>
      </c>
      <c r="P15" s="46">
        <v>68633</v>
      </c>
      <c r="Q15" s="46">
        <v>32680</v>
      </c>
      <c r="R15" s="46">
        <v>36042</v>
      </c>
      <c r="S15" s="46">
        <v>41972</v>
      </c>
      <c r="T15" s="46">
        <v>35775</v>
      </c>
      <c r="U15" s="46">
        <v>65625</v>
      </c>
      <c r="V15" s="46">
        <v>4569</v>
      </c>
      <c r="W15" s="46">
        <v>18577</v>
      </c>
      <c r="X15" s="46">
        <v>8895</v>
      </c>
      <c r="Y15" s="46">
        <v>9800</v>
      </c>
      <c r="Z15" s="46">
        <v>6921</v>
      </c>
      <c r="AA15" s="46">
        <v>4471</v>
      </c>
      <c r="AB15" s="46">
        <v>2407</v>
      </c>
      <c r="AC15" s="46">
        <v>16272</v>
      </c>
      <c r="AD15" s="46">
        <v>1768</v>
      </c>
      <c r="AE15" s="46">
        <v>8054</v>
      </c>
      <c r="AF15" s="46">
        <v>6544</v>
      </c>
      <c r="AG15" s="46">
        <v>7292</v>
      </c>
      <c r="AH15" s="46">
        <v>4143</v>
      </c>
      <c r="AI15" s="46">
        <v>3557</v>
      </c>
      <c r="AJ15" s="46" t="s">
        <v>20</v>
      </c>
      <c r="AK15" s="46">
        <v>3000</v>
      </c>
      <c r="AL15" s="46">
        <v>2700</v>
      </c>
      <c r="AM15" s="46">
        <v>2711</v>
      </c>
      <c r="AN15" s="46" t="s">
        <v>20</v>
      </c>
      <c r="AO15" s="46" t="s">
        <v>20</v>
      </c>
      <c r="AP15" s="45">
        <f>3868+7506+8539</f>
        <v>19913</v>
      </c>
      <c r="AQ15" s="45">
        <f>4907+8569+18216</f>
        <v>31692</v>
      </c>
      <c r="AR15" s="45">
        <f>8480+5205+7818</f>
        <v>21503</v>
      </c>
      <c r="AS15" s="45">
        <v>23741</v>
      </c>
      <c r="AT15" s="45">
        <v>31354</v>
      </c>
      <c r="AU15" s="45">
        <v>28286</v>
      </c>
      <c r="AV15" s="45">
        <v>26313</v>
      </c>
      <c r="AW15" s="45">
        <v>28544</v>
      </c>
      <c r="AX15" s="45">
        <v>30257</v>
      </c>
      <c r="AY15" s="45">
        <v>26255</v>
      </c>
      <c r="AZ15" s="45">
        <v>22987</v>
      </c>
      <c r="BA15" s="45">
        <v>23577</v>
      </c>
      <c r="BB15" s="45">
        <v>23916</v>
      </c>
      <c r="BC15" s="45">
        <v>26975</v>
      </c>
      <c r="BD15" s="45">
        <v>21983</v>
      </c>
      <c r="BE15" s="45">
        <v>39427</v>
      </c>
      <c r="BF15" s="45">
        <v>5998.54</v>
      </c>
      <c r="BG15" s="45">
        <v>8893.33</v>
      </c>
      <c r="BH15" s="45">
        <v>7822.26</v>
      </c>
      <c r="BI15" s="45">
        <v>689.7</v>
      </c>
      <c r="BJ15" s="57">
        <v>11376.27</v>
      </c>
      <c r="BK15" s="57">
        <v>2588.98</v>
      </c>
      <c r="BL15" s="57">
        <v>4558.04</v>
      </c>
      <c r="BM15" s="58">
        <v>11334.34</v>
      </c>
      <c r="BN15" s="45">
        <v>13976.02</v>
      </c>
      <c r="BO15" s="45">
        <v>7460.42</v>
      </c>
      <c r="BP15" s="45">
        <v>9610.6</v>
      </c>
      <c r="BQ15" s="45">
        <v>9786</v>
      </c>
      <c r="BR15" s="45">
        <v>8499</v>
      </c>
      <c r="BS15" s="45">
        <v>11461</v>
      </c>
      <c r="BT15" s="45">
        <v>5923</v>
      </c>
      <c r="BU15" s="45">
        <v>12534</v>
      </c>
      <c r="BV15" s="45">
        <v>12994</v>
      </c>
      <c r="BW15" s="45">
        <v>11197</v>
      </c>
      <c r="BX15" s="45">
        <v>23068</v>
      </c>
      <c r="BY15" s="45">
        <v>13389</v>
      </c>
      <c r="BZ15" s="45">
        <v>9597</v>
      </c>
      <c r="CA15" s="45">
        <v>13267</v>
      </c>
      <c r="CB15" s="45">
        <v>12442</v>
      </c>
      <c r="CC15" s="45">
        <v>12137</v>
      </c>
      <c r="CD15" s="45">
        <v>16908.22</v>
      </c>
      <c r="CE15" s="45">
        <v>15564.848999999998</v>
      </c>
      <c r="CF15" s="45">
        <v>10360.422</v>
      </c>
      <c r="CG15" s="45"/>
    </row>
    <row r="16" spans="1:85" ht="16.5" customHeight="1" x14ac:dyDescent="0.2">
      <c r="A16" s="22" t="s">
        <v>7</v>
      </c>
      <c r="B16" s="27" t="s">
        <v>20</v>
      </c>
      <c r="C16" s="27" t="s">
        <v>20</v>
      </c>
      <c r="D16" s="27" t="s">
        <v>20</v>
      </c>
      <c r="E16" s="27" t="s">
        <v>20</v>
      </c>
      <c r="F16" s="27" t="s">
        <v>20</v>
      </c>
      <c r="G16" s="27" t="s">
        <v>20</v>
      </c>
      <c r="H16" s="27">
        <v>77</v>
      </c>
      <c r="I16" s="33" t="s">
        <v>20</v>
      </c>
      <c r="J16" s="46">
        <v>200</v>
      </c>
      <c r="K16" s="46" t="s">
        <v>20</v>
      </c>
      <c r="L16" s="46" t="s">
        <v>20</v>
      </c>
      <c r="M16" s="52" t="s">
        <v>20</v>
      </c>
      <c r="N16" s="46">
        <v>350</v>
      </c>
      <c r="O16" s="46" t="s">
        <v>20</v>
      </c>
      <c r="P16" s="46" t="s">
        <v>20</v>
      </c>
      <c r="Q16" s="46" t="s">
        <v>20</v>
      </c>
      <c r="R16" s="49" t="s">
        <v>20</v>
      </c>
      <c r="S16" s="46" t="s">
        <v>20</v>
      </c>
      <c r="T16" s="46" t="s">
        <v>20</v>
      </c>
      <c r="U16" s="46" t="s">
        <v>20</v>
      </c>
      <c r="V16" s="46" t="s">
        <v>20</v>
      </c>
      <c r="W16" s="46" t="s">
        <v>20</v>
      </c>
      <c r="X16" s="46" t="s">
        <v>20</v>
      </c>
      <c r="Y16" s="46" t="s">
        <v>20</v>
      </c>
      <c r="Z16" s="43" t="s">
        <v>20</v>
      </c>
      <c r="AA16" s="43" t="s">
        <v>20</v>
      </c>
      <c r="AB16" s="43" t="s">
        <v>20</v>
      </c>
      <c r="AC16" s="43" t="s">
        <v>20</v>
      </c>
      <c r="AD16" s="43" t="s">
        <v>20</v>
      </c>
      <c r="AE16" s="43" t="s">
        <v>20</v>
      </c>
      <c r="AF16" s="43" t="s">
        <v>20</v>
      </c>
      <c r="AG16" s="43" t="s">
        <v>20</v>
      </c>
      <c r="AH16" s="43" t="s">
        <v>20</v>
      </c>
      <c r="AI16" s="43" t="s">
        <v>20</v>
      </c>
      <c r="AJ16" s="43" t="s">
        <v>20</v>
      </c>
      <c r="AK16" s="43" t="s">
        <v>20</v>
      </c>
      <c r="AL16" s="49" t="s">
        <v>20</v>
      </c>
      <c r="AM16" s="49" t="s">
        <v>20</v>
      </c>
      <c r="AN16" s="46" t="s">
        <v>20</v>
      </c>
      <c r="AO16" s="46" t="s">
        <v>20</v>
      </c>
      <c r="AP16" s="55">
        <f>19+49+19</f>
        <v>87</v>
      </c>
      <c r="AQ16" s="55">
        <f>80+49+135</f>
        <v>264</v>
      </c>
      <c r="AR16" s="45">
        <f>88+51+63</f>
        <v>202</v>
      </c>
      <c r="AS16" s="45">
        <v>455</v>
      </c>
      <c r="AT16" s="45">
        <v>258</v>
      </c>
      <c r="AU16" s="45">
        <v>59</v>
      </c>
      <c r="AV16" s="45">
        <v>818</v>
      </c>
      <c r="AW16" s="45">
        <v>179</v>
      </c>
      <c r="AX16" s="45">
        <v>663</v>
      </c>
      <c r="AY16" s="45">
        <v>986</v>
      </c>
      <c r="AZ16" s="45">
        <v>24</v>
      </c>
      <c r="BA16" s="45">
        <v>112</v>
      </c>
      <c r="BB16" s="45">
        <v>180</v>
      </c>
      <c r="BC16" s="45">
        <v>148</v>
      </c>
      <c r="BD16" s="45">
        <v>2841</v>
      </c>
      <c r="BE16" s="45">
        <v>2074</v>
      </c>
      <c r="BF16" s="45" t="s">
        <v>20</v>
      </c>
      <c r="BG16" s="45" t="s">
        <v>20</v>
      </c>
      <c r="BH16" s="45">
        <v>486</v>
      </c>
      <c r="BI16" s="45">
        <v>363.66</v>
      </c>
      <c r="BJ16" s="57" t="s">
        <v>20</v>
      </c>
      <c r="BK16" s="57" t="s">
        <v>20</v>
      </c>
      <c r="BL16" s="57">
        <v>0</v>
      </c>
      <c r="BM16" s="57">
        <v>0</v>
      </c>
      <c r="BN16" s="45">
        <v>61.46</v>
      </c>
      <c r="BO16" s="45">
        <v>22.21</v>
      </c>
      <c r="BP16" s="45">
        <v>27.4</v>
      </c>
      <c r="BQ16" s="45">
        <v>56</v>
      </c>
      <c r="BR16" s="45">
        <v>72</v>
      </c>
      <c r="BS16" s="45">
        <v>41</v>
      </c>
      <c r="BT16" s="45" t="s">
        <v>20</v>
      </c>
      <c r="BU16" s="45">
        <v>31</v>
      </c>
      <c r="BV16" s="45">
        <v>11</v>
      </c>
      <c r="BW16" s="45">
        <v>46</v>
      </c>
      <c r="BX16" s="45">
        <v>23</v>
      </c>
      <c r="BY16" s="45">
        <v>13</v>
      </c>
      <c r="BZ16" s="45">
        <v>42</v>
      </c>
      <c r="CA16" s="45" t="s">
        <v>20</v>
      </c>
      <c r="CB16" s="45" t="s">
        <v>20</v>
      </c>
      <c r="CC16" s="45" t="s">
        <v>20</v>
      </c>
      <c r="CD16" s="77" t="s">
        <v>20</v>
      </c>
      <c r="CE16" s="45" t="s">
        <v>20</v>
      </c>
      <c r="CF16" s="45">
        <v>1300.29</v>
      </c>
      <c r="CG16" s="45"/>
    </row>
    <row r="17" spans="1:85" ht="16.5" customHeight="1" x14ac:dyDescent="0.2">
      <c r="A17" s="24" t="s">
        <v>10</v>
      </c>
      <c r="B17" s="27"/>
      <c r="C17" s="27"/>
      <c r="D17" s="27"/>
      <c r="E17" s="27"/>
      <c r="F17" s="27"/>
      <c r="G17" s="27"/>
      <c r="H17" s="27"/>
      <c r="I17" s="27"/>
      <c r="J17" s="59"/>
      <c r="K17" s="59"/>
      <c r="L17" s="59"/>
      <c r="M17" s="59"/>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60"/>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56"/>
      <c r="BS17" s="56"/>
      <c r="BT17" s="56"/>
      <c r="BU17" s="56"/>
      <c r="BV17" s="56"/>
      <c r="BW17" s="56"/>
      <c r="BX17" s="56"/>
      <c r="BY17" s="56"/>
      <c r="BZ17" s="56"/>
      <c r="CA17" s="56"/>
      <c r="CB17" s="56"/>
      <c r="CC17" s="56"/>
      <c r="CD17" s="79"/>
      <c r="CE17" s="56"/>
      <c r="CF17" s="56"/>
      <c r="CG17" s="56"/>
    </row>
    <row r="18" spans="1:85" ht="16.5" customHeight="1" x14ac:dyDescent="0.2">
      <c r="A18" s="23" t="s">
        <v>6</v>
      </c>
      <c r="B18" s="27">
        <v>80721</v>
      </c>
      <c r="C18" s="27">
        <v>74704</v>
      </c>
      <c r="D18" s="27">
        <v>66272</v>
      </c>
      <c r="E18" s="27">
        <v>32683</v>
      </c>
      <c r="F18" s="27">
        <v>41855</v>
      </c>
      <c r="G18" s="27">
        <v>1186</v>
      </c>
      <c r="H18" s="27">
        <v>6024</v>
      </c>
      <c r="I18" s="33">
        <v>128</v>
      </c>
      <c r="J18" s="46">
        <v>3693</v>
      </c>
      <c r="K18" s="46">
        <v>1311</v>
      </c>
      <c r="L18" s="46">
        <v>11547</v>
      </c>
      <c r="M18" s="52">
        <v>3689</v>
      </c>
      <c r="N18" s="46">
        <v>1151</v>
      </c>
      <c r="O18" s="46">
        <v>1104</v>
      </c>
      <c r="P18" s="46">
        <v>3069</v>
      </c>
      <c r="Q18" s="46">
        <v>1346</v>
      </c>
      <c r="R18" s="46">
        <v>437</v>
      </c>
      <c r="S18" s="46">
        <v>2991</v>
      </c>
      <c r="T18" s="46">
        <v>2177</v>
      </c>
      <c r="U18" s="46">
        <v>2911</v>
      </c>
      <c r="V18" s="46">
        <v>64980</v>
      </c>
      <c r="W18" s="46">
        <v>48686</v>
      </c>
      <c r="X18" s="46">
        <v>34910</v>
      </c>
      <c r="Y18" s="46">
        <v>745</v>
      </c>
      <c r="Z18" s="46">
        <v>3411</v>
      </c>
      <c r="AA18" s="46">
        <v>2145</v>
      </c>
      <c r="AB18" s="46">
        <v>601</v>
      </c>
      <c r="AC18" s="46">
        <v>2562</v>
      </c>
      <c r="AD18" s="46">
        <v>818</v>
      </c>
      <c r="AE18" s="46">
        <v>6594</v>
      </c>
      <c r="AF18" s="46">
        <v>1734</v>
      </c>
      <c r="AG18" s="46">
        <v>2408</v>
      </c>
      <c r="AH18" s="46">
        <v>5754</v>
      </c>
      <c r="AI18" s="46">
        <v>9095</v>
      </c>
      <c r="AJ18" s="46">
        <v>15836</v>
      </c>
      <c r="AK18" s="46">
        <v>29121</v>
      </c>
      <c r="AL18" s="46">
        <v>5155</v>
      </c>
      <c r="AM18" s="46">
        <v>3476</v>
      </c>
      <c r="AN18" s="46" t="s">
        <v>20</v>
      </c>
      <c r="AO18" s="46" t="s">
        <v>20</v>
      </c>
      <c r="AP18" s="45">
        <f>6907+8256+9004</f>
        <v>24167</v>
      </c>
      <c r="AQ18" s="45">
        <f>5811+8387+10367</f>
        <v>24565</v>
      </c>
      <c r="AR18" s="45">
        <f>6633+7525+3627</f>
        <v>17785</v>
      </c>
      <c r="AS18" s="45">
        <v>15323</v>
      </c>
      <c r="AT18" s="45">
        <v>14807</v>
      </c>
      <c r="AU18" s="45">
        <v>23169</v>
      </c>
      <c r="AV18" s="45">
        <v>14117</v>
      </c>
      <c r="AW18" s="45">
        <v>14047</v>
      </c>
      <c r="AX18" s="45">
        <v>15922</v>
      </c>
      <c r="AY18" s="45">
        <v>17642</v>
      </c>
      <c r="AZ18" s="45">
        <v>17720</v>
      </c>
      <c r="BA18" s="45">
        <v>16507</v>
      </c>
      <c r="BB18" s="45">
        <v>18858</v>
      </c>
      <c r="BC18" s="45">
        <v>19984</v>
      </c>
      <c r="BD18" s="45">
        <v>974</v>
      </c>
      <c r="BE18" s="45">
        <v>3230</v>
      </c>
      <c r="BF18" s="45">
        <v>17888.36</v>
      </c>
      <c r="BG18" s="45">
        <v>18834.38</v>
      </c>
      <c r="BH18" s="45">
        <v>7961.9</v>
      </c>
      <c r="BI18" s="45">
        <v>5096.76</v>
      </c>
      <c r="BJ18" s="45">
        <v>8235.08</v>
      </c>
      <c r="BK18" s="45">
        <v>5487.9</v>
      </c>
      <c r="BL18" s="45">
        <v>8652.07</v>
      </c>
      <c r="BM18" s="48">
        <v>6269.91</v>
      </c>
      <c r="BN18" s="45">
        <v>6807.65</v>
      </c>
      <c r="BO18" s="45">
        <v>9024.35</v>
      </c>
      <c r="BP18" s="45">
        <v>9398.5</v>
      </c>
      <c r="BQ18" s="45">
        <v>4656</v>
      </c>
      <c r="BR18" s="45">
        <v>5947</v>
      </c>
      <c r="BS18" s="45">
        <v>5723</v>
      </c>
      <c r="BT18" s="45">
        <v>6084</v>
      </c>
      <c r="BU18" s="45">
        <v>9091</v>
      </c>
      <c r="BV18" s="45">
        <v>8537</v>
      </c>
      <c r="BW18" s="45">
        <v>8878</v>
      </c>
      <c r="BX18" s="45">
        <v>7368</v>
      </c>
      <c r="BY18" s="45">
        <v>7986</v>
      </c>
      <c r="BZ18" s="45">
        <v>5273</v>
      </c>
      <c r="CA18" s="45">
        <v>7287</v>
      </c>
      <c r="CB18" s="45">
        <v>5244</v>
      </c>
      <c r="CC18" s="45">
        <v>5847</v>
      </c>
      <c r="CD18" s="45">
        <v>6013.6</v>
      </c>
      <c r="CE18" s="45">
        <v>6091.0450000000001</v>
      </c>
      <c r="CF18" s="45">
        <v>7294.9440000000004</v>
      </c>
      <c r="CG18" s="45"/>
    </row>
    <row r="19" spans="1:85" ht="16.5" customHeight="1" x14ac:dyDescent="0.2">
      <c r="A19" s="23" t="s">
        <v>7</v>
      </c>
      <c r="B19" s="27" t="s">
        <v>20</v>
      </c>
      <c r="C19" s="27" t="s">
        <v>20</v>
      </c>
      <c r="D19" s="27">
        <v>11</v>
      </c>
      <c r="E19" s="27" t="s">
        <v>20</v>
      </c>
      <c r="F19" s="27" t="s">
        <v>20</v>
      </c>
      <c r="G19" s="27" t="s">
        <v>20</v>
      </c>
      <c r="H19" s="27" t="s">
        <v>20</v>
      </c>
      <c r="I19" s="27" t="s">
        <v>20</v>
      </c>
      <c r="J19" s="33" t="s">
        <v>20</v>
      </c>
      <c r="K19" s="33" t="s">
        <v>20</v>
      </c>
      <c r="L19" s="33" t="s">
        <v>20</v>
      </c>
      <c r="M19" s="33" t="s">
        <v>20</v>
      </c>
      <c r="N19" s="46" t="s">
        <v>20</v>
      </c>
      <c r="O19" s="46" t="s">
        <v>20</v>
      </c>
      <c r="P19" s="46" t="s">
        <v>20</v>
      </c>
      <c r="Q19" s="46" t="s">
        <v>20</v>
      </c>
      <c r="R19" s="49" t="s">
        <v>20</v>
      </c>
      <c r="S19" s="46" t="s">
        <v>20</v>
      </c>
      <c r="T19" s="46" t="s">
        <v>20</v>
      </c>
      <c r="U19" s="46" t="s">
        <v>20</v>
      </c>
      <c r="V19" s="37">
        <v>2</v>
      </c>
      <c r="W19" s="46" t="s">
        <v>20</v>
      </c>
      <c r="X19" s="37">
        <v>4</v>
      </c>
      <c r="Y19" s="46"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6">
        <v>1718</v>
      </c>
      <c r="AM19" s="49" t="s">
        <v>20</v>
      </c>
      <c r="AN19" s="46" t="s">
        <v>20</v>
      </c>
      <c r="AO19" s="46" t="s">
        <v>20</v>
      </c>
      <c r="AP19" s="55" t="s">
        <v>20</v>
      </c>
      <c r="AQ19" s="55">
        <v>20</v>
      </c>
      <c r="AR19" s="45" t="s">
        <v>20</v>
      </c>
      <c r="AS19" s="45" t="s">
        <v>20</v>
      </c>
      <c r="AT19" s="45" t="s">
        <v>20</v>
      </c>
      <c r="AU19" s="45">
        <v>50</v>
      </c>
      <c r="AV19" s="45">
        <v>61</v>
      </c>
      <c r="AW19" s="45">
        <v>40</v>
      </c>
      <c r="AX19" s="45">
        <v>40</v>
      </c>
      <c r="AY19" s="45" t="s">
        <v>20</v>
      </c>
      <c r="AZ19" s="45">
        <v>2</v>
      </c>
      <c r="BA19" s="45" t="s">
        <v>20</v>
      </c>
      <c r="BB19" s="45">
        <v>20</v>
      </c>
      <c r="BC19" s="45">
        <v>42</v>
      </c>
      <c r="BD19" s="45" t="s">
        <v>20</v>
      </c>
      <c r="BE19" s="45" t="s">
        <v>20</v>
      </c>
      <c r="BF19" s="45" t="s">
        <v>20</v>
      </c>
      <c r="BG19" s="45" t="s">
        <v>20</v>
      </c>
      <c r="BH19" s="45">
        <v>49</v>
      </c>
      <c r="BI19" s="45">
        <v>25</v>
      </c>
      <c r="BJ19" s="45" t="s">
        <v>20</v>
      </c>
      <c r="BK19" s="45" t="s">
        <v>20</v>
      </c>
      <c r="BL19" s="45">
        <v>0</v>
      </c>
      <c r="BM19" s="45">
        <v>0</v>
      </c>
      <c r="BN19" s="45">
        <v>0</v>
      </c>
      <c r="BO19" s="45">
        <v>0</v>
      </c>
      <c r="BP19" s="45">
        <v>151.4</v>
      </c>
      <c r="BQ19" s="45">
        <v>266</v>
      </c>
      <c r="BR19" s="45">
        <v>161</v>
      </c>
      <c r="BS19" s="45">
        <v>341</v>
      </c>
      <c r="BT19" s="45">
        <v>351</v>
      </c>
      <c r="BU19" s="45">
        <v>329</v>
      </c>
      <c r="BV19" s="45">
        <v>56</v>
      </c>
      <c r="BW19" s="45">
        <v>246</v>
      </c>
      <c r="BX19" s="45">
        <v>225</v>
      </c>
      <c r="BY19" s="45">
        <v>99</v>
      </c>
      <c r="BZ19" s="45">
        <v>2</v>
      </c>
      <c r="CA19" s="45" t="s">
        <v>20</v>
      </c>
      <c r="CB19" s="45" t="s">
        <v>20</v>
      </c>
      <c r="CC19" s="45" t="s">
        <v>20</v>
      </c>
      <c r="CD19" s="77" t="s">
        <v>20</v>
      </c>
      <c r="CE19" s="45" t="s">
        <v>20</v>
      </c>
      <c r="CF19" s="45" t="s">
        <v>20</v>
      </c>
      <c r="CG19" s="45"/>
    </row>
    <row r="20" spans="1:85" ht="16.5" customHeight="1" x14ac:dyDescent="0.2">
      <c r="A20" s="24" t="s">
        <v>11</v>
      </c>
      <c r="B20" s="27"/>
      <c r="C20" s="27"/>
      <c r="D20" s="27"/>
      <c r="E20" s="27"/>
      <c r="F20" s="27"/>
      <c r="G20" s="27"/>
      <c r="H20" s="27"/>
      <c r="I20" s="27"/>
      <c r="J20" s="35"/>
      <c r="K20" s="35"/>
      <c r="L20" s="35"/>
      <c r="M20" s="35"/>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60"/>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56"/>
      <c r="BS20" s="56"/>
      <c r="BT20" s="56"/>
      <c r="BU20" s="56"/>
      <c r="BV20" s="56"/>
      <c r="BW20" s="56"/>
      <c r="BX20" s="56"/>
      <c r="BY20" s="56"/>
      <c r="BZ20" s="56"/>
      <c r="CA20" s="56"/>
      <c r="CB20" s="56"/>
      <c r="CC20" s="56"/>
      <c r="CD20" s="79"/>
      <c r="CE20" s="56"/>
      <c r="CF20" s="56"/>
      <c r="CG20" s="56"/>
    </row>
    <row r="21" spans="1:85" ht="16.5" customHeight="1" x14ac:dyDescent="0.2">
      <c r="A21" s="22" t="s">
        <v>6</v>
      </c>
      <c r="B21" s="27" t="s">
        <v>20</v>
      </c>
      <c r="C21" s="27" t="s">
        <v>20</v>
      </c>
      <c r="D21" s="27" t="s">
        <v>20</v>
      </c>
      <c r="E21" s="27" t="s">
        <v>20</v>
      </c>
      <c r="F21" s="27" t="s">
        <v>20</v>
      </c>
      <c r="G21" s="27" t="s">
        <v>20</v>
      </c>
      <c r="H21" s="27" t="s">
        <v>20</v>
      </c>
      <c r="I21" s="33" t="s">
        <v>20</v>
      </c>
      <c r="J21" s="46" t="s">
        <v>20</v>
      </c>
      <c r="K21" s="46" t="s">
        <v>20</v>
      </c>
      <c r="L21" s="46" t="s">
        <v>20</v>
      </c>
      <c r="M21" s="52" t="s">
        <v>20</v>
      </c>
      <c r="N21" s="46" t="s">
        <v>20</v>
      </c>
      <c r="O21" s="46" t="s">
        <v>20</v>
      </c>
      <c r="P21" s="46" t="s">
        <v>20</v>
      </c>
      <c r="Q21" s="46" t="s">
        <v>20</v>
      </c>
      <c r="R21" s="46" t="s">
        <v>20</v>
      </c>
      <c r="S21" s="46" t="s">
        <v>20</v>
      </c>
      <c r="T21" s="46" t="s">
        <v>20</v>
      </c>
      <c r="U21" s="46" t="s">
        <v>20</v>
      </c>
      <c r="V21" s="46" t="s">
        <v>20</v>
      </c>
      <c r="W21" s="46" t="s">
        <v>20</v>
      </c>
      <c r="X21" s="46" t="s">
        <v>20</v>
      </c>
      <c r="Y21" s="46" t="s">
        <v>20</v>
      </c>
      <c r="Z21" s="43" t="s">
        <v>20</v>
      </c>
      <c r="AA21" s="43" t="s">
        <v>20</v>
      </c>
      <c r="AB21" s="43" t="s">
        <v>20</v>
      </c>
      <c r="AC21" s="43" t="s">
        <v>20</v>
      </c>
      <c r="AD21" s="43" t="s">
        <v>20</v>
      </c>
      <c r="AE21" s="43" t="s">
        <v>20</v>
      </c>
      <c r="AF21" s="43" t="s">
        <v>20</v>
      </c>
      <c r="AG21" s="43" t="s">
        <v>20</v>
      </c>
      <c r="AH21" s="43" t="s">
        <v>20</v>
      </c>
      <c r="AI21" s="43" t="s">
        <v>20</v>
      </c>
      <c r="AJ21" s="43" t="s">
        <v>20</v>
      </c>
      <c r="AK21" s="43" t="s">
        <v>20</v>
      </c>
      <c r="AL21" s="46" t="s">
        <v>20</v>
      </c>
      <c r="AM21" s="46" t="s">
        <v>20</v>
      </c>
      <c r="AN21" s="46" t="s">
        <v>20</v>
      </c>
      <c r="AO21" s="46" t="s">
        <v>20</v>
      </c>
      <c r="AP21" s="45" t="s">
        <v>20</v>
      </c>
      <c r="AQ21" s="45" t="s">
        <v>20</v>
      </c>
      <c r="AR21" s="45" t="s">
        <v>20</v>
      </c>
      <c r="AS21" s="45">
        <v>19283</v>
      </c>
      <c r="AT21" s="45">
        <v>25771</v>
      </c>
      <c r="AU21" s="45">
        <v>19842</v>
      </c>
      <c r="AV21" s="45">
        <v>11791</v>
      </c>
      <c r="AW21" s="45">
        <v>11188</v>
      </c>
      <c r="AX21" s="45">
        <v>10664</v>
      </c>
      <c r="AY21" s="45">
        <v>20902</v>
      </c>
      <c r="AZ21" s="45">
        <v>12716</v>
      </c>
      <c r="BA21" s="45">
        <v>21373</v>
      </c>
      <c r="BB21" s="45">
        <v>11625</v>
      </c>
      <c r="BC21" s="45">
        <v>20294</v>
      </c>
      <c r="BD21" s="45">
        <v>771</v>
      </c>
      <c r="BE21" s="45">
        <v>1644</v>
      </c>
      <c r="BF21" s="45">
        <v>8681.2900000000009</v>
      </c>
      <c r="BG21" s="45">
        <v>11526.5</v>
      </c>
      <c r="BH21" s="45">
        <v>7443.36</v>
      </c>
      <c r="BI21" s="45">
        <v>801.63</v>
      </c>
      <c r="BJ21" s="45">
        <v>8966.77</v>
      </c>
      <c r="BK21" s="45">
        <v>7568.07</v>
      </c>
      <c r="BL21" s="45">
        <v>4623</v>
      </c>
      <c r="BM21" s="48">
        <v>3587.7</v>
      </c>
      <c r="BN21" s="45">
        <v>2893.57</v>
      </c>
      <c r="BO21" s="45">
        <v>0</v>
      </c>
      <c r="BP21" s="45" t="s">
        <v>20</v>
      </c>
      <c r="BQ21" s="45">
        <v>153</v>
      </c>
      <c r="BR21" s="45" t="s">
        <v>20</v>
      </c>
      <c r="BS21" s="45" t="s">
        <v>20</v>
      </c>
      <c r="BT21" s="45" t="s">
        <v>20</v>
      </c>
      <c r="BU21" s="45" t="s">
        <v>20</v>
      </c>
      <c r="BV21" s="45">
        <v>3738</v>
      </c>
      <c r="BW21" s="45">
        <v>3041</v>
      </c>
      <c r="BX21" s="45">
        <v>2055</v>
      </c>
      <c r="BY21" s="45">
        <v>2092</v>
      </c>
      <c r="BZ21" s="45">
        <v>68</v>
      </c>
      <c r="CA21" s="45" t="s">
        <v>20</v>
      </c>
      <c r="CB21" s="45" t="s">
        <v>20</v>
      </c>
      <c r="CC21" s="45" t="s">
        <v>20</v>
      </c>
      <c r="CD21" s="45">
        <v>5723.08</v>
      </c>
      <c r="CE21" s="45">
        <v>8517.81</v>
      </c>
      <c r="CF21" s="45">
        <v>10683.236000000001</v>
      </c>
      <c r="CG21" s="45"/>
    </row>
    <row r="22" spans="1:85" ht="16.5" customHeight="1" x14ac:dyDescent="0.2">
      <c r="A22" s="22" t="s">
        <v>7</v>
      </c>
      <c r="B22" s="27" t="s">
        <v>20</v>
      </c>
      <c r="C22" s="27" t="s">
        <v>20</v>
      </c>
      <c r="D22" s="27" t="s">
        <v>20</v>
      </c>
      <c r="E22" s="27" t="s">
        <v>20</v>
      </c>
      <c r="F22" s="27" t="s">
        <v>20</v>
      </c>
      <c r="G22" s="27" t="s">
        <v>20</v>
      </c>
      <c r="H22" s="27" t="s">
        <v>20</v>
      </c>
      <c r="I22" s="27" t="s">
        <v>20</v>
      </c>
      <c r="J22" s="46" t="s">
        <v>20</v>
      </c>
      <c r="K22" s="46" t="s">
        <v>20</v>
      </c>
      <c r="L22" s="46" t="s">
        <v>20</v>
      </c>
      <c r="M22" s="52" t="s">
        <v>20</v>
      </c>
      <c r="N22" s="46" t="s">
        <v>20</v>
      </c>
      <c r="O22" s="46" t="s">
        <v>20</v>
      </c>
      <c r="P22" s="46" t="s">
        <v>20</v>
      </c>
      <c r="Q22" s="46" t="s">
        <v>20</v>
      </c>
      <c r="R22" s="49" t="s">
        <v>20</v>
      </c>
      <c r="S22" s="46" t="s">
        <v>20</v>
      </c>
      <c r="T22" s="46" t="s">
        <v>20</v>
      </c>
      <c r="U22" s="46" t="s">
        <v>20</v>
      </c>
      <c r="V22" s="46" t="s">
        <v>20</v>
      </c>
      <c r="W22" s="46" t="s">
        <v>20</v>
      </c>
      <c r="X22" s="46" t="s">
        <v>20</v>
      </c>
      <c r="Y22" s="46" t="s">
        <v>20</v>
      </c>
      <c r="Z22" s="43" t="s">
        <v>20</v>
      </c>
      <c r="AA22" s="43" t="s">
        <v>20</v>
      </c>
      <c r="AB22" s="43" t="s">
        <v>20</v>
      </c>
      <c r="AC22" s="43" t="s">
        <v>20</v>
      </c>
      <c r="AD22" s="43" t="s">
        <v>20</v>
      </c>
      <c r="AE22" s="43" t="s">
        <v>20</v>
      </c>
      <c r="AF22" s="43" t="s">
        <v>20</v>
      </c>
      <c r="AG22" s="43" t="s">
        <v>20</v>
      </c>
      <c r="AH22" s="43" t="s">
        <v>20</v>
      </c>
      <c r="AI22" s="43" t="s">
        <v>20</v>
      </c>
      <c r="AJ22" s="43" t="s">
        <v>20</v>
      </c>
      <c r="AK22" s="43" t="s">
        <v>20</v>
      </c>
      <c r="AL22" s="37"/>
      <c r="AM22" s="37"/>
      <c r="AN22" s="37"/>
      <c r="AO22" s="37"/>
      <c r="AP22" s="57">
        <v>28</v>
      </c>
      <c r="AQ22" s="57">
        <v>81</v>
      </c>
      <c r="AR22" s="57">
        <v>55</v>
      </c>
      <c r="AS22" s="57">
        <v>148</v>
      </c>
      <c r="AT22" s="45">
        <v>221</v>
      </c>
      <c r="AU22" s="45">
        <v>155</v>
      </c>
      <c r="AV22" s="45">
        <v>200</v>
      </c>
      <c r="AW22" s="45">
        <v>848</v>
      </c>
      <c r="AX22" s="45">
        <v>2059</v>
      </c>
      <c r="AY22" s="45">
        <v>108</v>
      </c>
      <c r="AZ22" s="45">
        <v>32</v>
      </c>
      <c r="BA22" s="45">
        <v>1385</v>
      </c>
      <c r="BB22" s="45">
        <v>47</v>
      </c>
      <c r="BC22" s="45">
        <v>214</v>
      </c>
      <c r="BD22" s="45" t="s">
        <v>20</v>
      </c>
      <c r="BE22" s="45">
        <v>694</v>
      </c>
      <c r="BF22" s="45">
        <v>43</v>
      </c>
      <c r="BG22" s="45" t="s">
        <v>20</v>
      </c>
      <c r="BH22" s="45">
        <v>205.16</v>
      </c>
      <c r="BI22" s="45">
        <v>223.07</v>
      </c>
      <c r="BJ22" s="45" t="s">
        <v>20</v>
      </c>
      <c r="BK22" s="45" t="s">
        <v>20</v>
      </c>
      <c r="BL22" s="45">
        <v>0</v>
      </c>
      <c r="BM22" s="45">
        <v>245</v>
      </c>
      <c r="BN22" s="45">
        <v>362.33</v>
      </c>
      <c r="BO22" s="45">
        <v>96.8</v>
      </c>
      <c r="BP22" s="45">
        <v>41</v>
      </c>
      <c r="BQ22" s="45">
        <v>42</v>
      </c>
      <c r="BR22" s="45">
        <v>80</v>
      </c>
      <c r="BS22" s="45">
        <v>345</v>
      </c>
      <c r="BT22" s="45">
        <v>139</v>
      </c>
      <c r="BU22" s="45">
        <v>111</v>
      </c>
      <c r="BV22" s="45">
        <v>105</v>
      </c>
      <c r="BW22" s="45">
        <v>679</v>
      </c>
      <c r="BX22" s="45">
        <v>126</v>
      </c>
      <c r="BY22" s="45">
        <v>554</v>
      </c>
      <c r="BZ22" s="45">
        <v>354</v>
      </c>
      <c r="CA22" s="45">
        <v>16785</v>
      </c>
      <c r="CB22" s="45">
        <v>8</v>
      </c>
      <c r="CC22" s="45">
        <v>5209</v>
      </c>
      <c r="CD22" s="77" t="s">
        <v>20</v>
      </c>
      <c r="CE22" s="45">
        <v>177.5</v>
      </c>
      <c r="CF22" s="45" t="s">
        <v>20</v>
      </c>
      <c r="CG22" s="45"/>
    </row>
    <row r="23" spans="1:85" ht="16.5" customHeight="1" x14ac:dyDescent="0.2">
      <c r="A23" s="24" t="s">
        <v>12</v>
      </c>
      <c r="B23" s="27"/>
      <c r="C23" s="27"/>
      <c r="D23" s="27"/>
      <c r="E23" s="27"/>
      <c r="F23" s="27"/>
      <c r="G23" s="27"/>
      <c r="H23" s="27"/>
      <c r="I23" s="27"/>
      <c r="J23" s="35"/>
      <c r="K23" s="35"/>
      <c r="L23" s="35"/>
      <c r="M23" s="35"/>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60"/>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56"/>
      <c r="BS23" s="56"/>
      <c r="BT23" s="56"/>
      <c r="BU23" s="56"/>
      <c r="BV23" s="56"/>
      <c r="BW23" s="56"/>
      <c r="BX23" s="56"/>
      <c r="BY23" s="56"/>
      <c r="BZ23" s="56"/>
      <c r="CA23" s="56"/>
      <c r="CB23" s="56"/>
      <c r="CC23" s="56"/>
      <c r="CD23" s="79"/>
      <c r="CE23" s="56"/>
      <c r="CF23" s="56"/>
      <c r="CG23" s="56"/>
    </row>
    <row r="24" spans="1:85" ht="16.5" customHeight="1" x14ac:dyDescent="0.2">
      <c r="A24" s="22" t="s">
        <v>6</v>
      </c>
      <c r="B24" s="27">
        <v>146962</v>
      </c>
      <c r="C24" s="27">
        <v>162386</v>
      </c>
      <c r="D24" s="27">
        <v>117311</v>
      </c>
      <c r="E24" s="27">
        <v>88815</v>
      </c>
      <c r="F24" s="27">
        <v>58683</v>
      </c>
      <c r="G24" s="27">
        <v>62326</v>
      </c>
      <c r="H24" s="27">
        <v>62897</v>
      </c>
      <c r="I24" s="33">
        <v>71632</v>
      </c>
      <c r="J24" s="46">
        <v>73361</v>
      </c>
      <c r="K24" s="46">
        <v>90054</v>
      </c>
      <c r="L24" s="46">
        <v>76304</v>
      </c>
      <c r="M24" s="52">
        <v>88415</v>
      </c>
      <c r="N24" s="46">
        <v>88655</v>
      </c>
      <c r="O24" s="46">
        <v>66168</v>
      </c>
      <c r="P24" s="46">
        <v>62593</v>
      </c>
      <c r="Q24" s="46">
        <v>64430</v>
      </c>
      <c r="R24" s="46">
        <v>79343</v>
      </c>
      <c r="S24" s="46">
        <v>82950</v>
      </c>
      <c r="T24" s="46">
        <v>82872</v>
      </c>
      <c r="U24" s="46">
        <v>83988</v>
      </c>
      <c r="V24" s="46">
        <v>85076</v>
      </c>
      <c r="W24" s="46">
        <v>106471</v>
      </c>
      <c r="X24" s="46">
        <v>109920</v>
      </c>
      <c r="Y24" s="46">
        <v>99249</v>
      </c>
      <c r="Z24" s="46">
        <v>90836</v>
      </c>
      <c r="AA24" s="46">
        <v>98698</v>
      </c>
      <c r="AB24" s="46">
        <v>118335</v>
      </c>
      <c r="AC24" s="46">
        <v>112423</v>
      </c>
      <c r="AD24" s="46">
        <v>110348</v>
      </c>
      <c r="AE24" s="46">
        <v>104832</v>
      </c>
      <c r="AF24" s="46">
        <v>107937</v>
      </c>
      <c r="AG24" s="46">
        <v>91296</v>
      </c>
      <c r="AH24" s="46">
        <v>63984</v>
      </c>
      <c r="AI24" s="46">
        <v>55689</v>
      </c>
      <c r="AJ24" s="46">
        <v>47729</v>
      </c>
      <c r="AK24" s="46">
        <v>39948</v>
      </c>
      <c r="AL24" s="46">
        <v>37744</v>
      </c>
      <c r="AM24" s="46">
        <v>27199</v>
      </c>
      <c r="AN24" s="46" t="s">
        <v>20</v>
      </c>
      <c r="AO24" s="46" t="s">
        <v>20</v>
      </c>
      <c r="AP24" s="45">
        <f>31312+23718+22941</f>
        <v>77971</v>
      </c>
      <c r="AQ24" s="45">
        <f>31336+43673+39170</f>
        <v>114179</v>
      </c>
      <c r="AR24" s="45">
        <f>26554+30526+30573</f>
        <v>87653</v>
      </c>
      <c r="AS24" s="45">
        <v>101790</v>
      </c>
      <c r="AT24" s="45">
        <v>90511</v>
      </c>
      <c r="AU24" s="45">
        <v>127620</v>
      </c>
      <c r="AV24" s="45">
        <v>100619</v>
      </c>
      <c r="AW24" s="45">
        <v>101214</v>
      </c>
      <c r="AX24" s="45">
        <v>99829</v>
      </c>
      <c r="AY24" s="45">
        <v>111849</v>
      </c>
      <c r="AZ24" s="45">
        <v>90368</v>
      </c>
      <c r="BA24" s="45">
        <v>81487</v>
      </c>
      <c r="BB24" s="45">
        <v>82500</v>
      </c>
      <c r="BC24" s="45">
        <v>116001</v>
      </c>
      <c r="BD24" s="45">
        <v>78856</v>
      </c>
      <c r="BE24" s="45">
        <v>64509</v>
      </c>
      <c r="BF24" s="45">
        <v>63168.53</v>
      </c>
      <c r="BG24" s="45">
        <v>59752.58</v>
      </c>
      <c r="BH24" s="45">
        <v>81675.850000000006</v>
      </c>
      <c r="BI24" s="45">
        <v>53270</v>
      </c>
      <c r="BJ24" s="45">
        <v>59578.91</v>
      </c>
      <c r="BK24" s="45">
        <v>63731.73</v>
      </c>
      <c r="BL24" s="45">
        <v>70945.59</v>
      </c>
      <c r="BM24" s="48">
        <v>66217.45</v>
      </c>
      <c r="BN24" s="45">
        <v>60938.54</v>
      </c>
      <c r="BO24" s="45">
        <v>79081.67</v>
      </c>
      <c r="BP24" s="45">
        <v>66797.399999999994</v>
      </c>
      <c r="BQ24" s="45">
        <v>57561</v>
      </c>
      <c r="BR24" s="45">
        <v>71753</v>
      </c>
      <c r="BS24" s="45">
        <v>57089</v>
      </c>
      <c r="BT24" s="45">
        <v>101678</v>
      </c>
      <c r="BU24" s="45">
        <v>55493</v>
      </c>
      <c r="BV24" s="45">
        <v>49866</v>
      </c>
      <c r="BW24" s="45">
        <v>58482</v>
      </c>
      <c r="BX24" s="45">
        <v>54148</v>
      </c>
      <c r="BY24" s="45">
        <v>56478</v>
      </c>
      <c r="BZ24" s="45">
        <v>81975</v>
      </c>
      <c r="CA24" s="45">
        <v>97785</v>
      </c>
      <c r="CB24" s="45">
        <v>84432</v>
      </c>
      <c r="CC24" s="45">
        <v>96880</v>
      </c>
      <c r="CD24" s="45">
        <v>86487.18</v>
      </c>
      <c r="CE24" s="45">
        <v>94280.76767999999</v>
      </c>
      <c r="CF24" s="45">
        <v>84169.928</v>
      </c>
      <c r="CG24" s="45"/>
    </row>
    <row r="25" spans="1:85" ht="16.5" customHeight="1" x14ac:dyDescent="0.2">
      <c r="A25" s="22" t="s">
        <v>7</v>
      </c>
      <c r="B25" s="27">
        <v>1481</v>
      </c>
      <c r="C25" s="27">
        <v>2865</v>
      </c>
      <c r="D25" s="27">
        <v>2460</v>
      </c>
      <c r="E25" s="27">
        <v>566</v>
      </c>
      <c r="F25" s="27">
        <v>799</v>
      </c>
      <c r="G25" s="27">
        <v>1724</v>
      </c>
      <c r="H25" s="27">
        <v>265</v>
      </c>
      <c r="I25" s="33">
        <v>2092</v>
      </c>
      <c r="J25" s="46">
        <v>385</v>
      </c>
      <c r="K25" s="46">
        <v>1267</v>
      </c>
      <c r="L25" s="46">
        <v>434</v>
      </c>
      <c r="M25" s="52">
        <v>781</v>
      </c>
      <c r="N25" s="46">
        <v>1834</v>
      </c>
      <c r="O25" s="46">
        <v>831</v>
      </c>
      <c r="P25" s="46">
        <v>2076</v>
      </c>
      <c r="Q25" s="46">
        <v>1307</v>
      </c>
      <c r="R25" s="46">
        <v>684</v>
      </c>
      <c r="S25" s="46">
        <v>703</v>
      </c>
      <c r="T25" s="46">
        <v>1762</v>
      </c>
      <c r="U25" s="46">
        <v>364</v>
      </c>
      <c r="V25" s="46">
        <v>628</v>
      </c>
      <c r="W25" s="46">
        <v>911</v>
      </c>
      <c r="X25" s="46">
        <v>1220</v>
      </c>
      <c r="Y25" s="46">
        <v>1025</v>
      </c>
      <c r="Z25" s="46">
        <v>699</v>
      </c>
      <c r="AA25" s="46">
        <v>821</v>
      </c>
      <c r="AB25" s="46">
        <v>828</v>
      </c>
      <c r="AC25" s="46">
        <v>1597</v>
      </c>
      <c r="AD25" s="46">
        <v>1751</v>
      </c>
      <c r="AE25" s="46">
        <v>1834</v>
      </c>
      <c r="AF25" s="46">
        <v>1211</v>
      </c>
      <c r="AG25" s="46">
        <v>2689</v>
      </c>
      <c r="AH25" s="46">
        <v>3672</v>
      </c>
      <c r="AI25" s="46">
        <v>3629</v>
      </c>
      <c r="AJ25" s="46">
        <v>371</v>
      </c>
      <c r="AK25" s="46">
        <v>4602</v>
      </c>
      <c r="AL25" s="46">
        <v>1299</v>
      </c>
      <c r="AM25" s="46">
        <v>2509</v>
      </c>
      <c r="AN25" s="46" t="s">
        <v>20</v>
      </c>
      <c r="AO25" s="46" t="s">
        <v>20</v>
      </c>
      <c r="AP25" s="61">
        <f>3113+818+3412</f>
        <v>7343</v>
      </c>
      <c r="AQ25" s="62">
        <f>1459+2749+1201</f>
        <v>5409</v>
      </c>
      <c r="AR25" s="62">
        <f>1420+442+2988</f>
        <v>4850</v>
      </c>
      <c r="AS25" s="62">
        <v>5098</v>
      </c>
      <c r="AT25" s="45">
        <v>5929</v>
      </c>
      <c r="AU25" s="45">
        <v>5296</v>
      </c>
      <c r="AV25" s="45">
        <v>871</v>
      </c>
      <c r="AW25" s="45">
        <v>4146</v>
      </c>
      <c r="AX25" s="45">
        <v>1476</v>
      </c>
      <c r="AY25" s="45">
        <v>1515</v>
      </c>
      <c r="AZ25" s="45">
        <v>1023</v>
      </c>
      <c r="BA25" s="45">
        <v>2417</v>
      </c>
      <c r="BB25" s="45">
        <v>904</v>
      </c>
      <c r="BC25" s="45">
        <v>8695</v>
      </c>
      <c r="BD25" s="45">
        <v>2672</v>
      </c>
      <c r="BE25" s="45">
        <v>2968</v>
      </c>
      <c r="BF25" s="45">
        <v>9177.65</v>
      </c>
      <c r="BG25" s="45">
        <v>6551.62</v>
      </c>
      <c r="BH25" s="45">
        <v>8189.34</v>
      </c>
      <c r="BI25" s="45">
        <v>6976.04</v>
      </c>
      <c r="BJ25" s="45">
        <v>2348.17</v>
      </c>
      <c r="BK25" s="45">
        <v>2325.69</v>
      </c>
      <c r="BL25" s="45">
        <v>6703.97</v>
      </c>
      <c r="BM25" s="45">
        <v>8463.7000000000007</v>
      </c>
      <c r="BN25" s="45">
        <v>8407.14</v>
      </c>
      <c r="BO25" s="45">
        <v>5494.12</v>
      </c>
      <c r="BP25" s="45">
        <v>6553</v>
      </c>
      <c r="BQ25" s="45">
        <v>6481</v>
      </c>
      <c r="BR25" s="45">
        <v>5742</v>
      </c>
      <c r="BS25" s="45">
        <v>4988</v>
      </c>
      <c r="BT25" s="45">
        <v>9913</v>
      </c>
      <c r="BU25" s="45">
        <v>5037</v>
      </c>
      <c r="BV25" s="45">
        <v>4365</v>
      </c>
      <c r="BW25" s="45">
        <v>4812</v>
      </c>
      <c r="BX25" s="45">
        <v>7147</v>
      </c>
      <c r="BY25" s="45">
        <v>7063</v>
      </c>
      <c r="BZ25" s="45">
        <v>9345</v>
      </c>
      <c r="CA25" s="45">
        <v>5960</v>
      </c>
      <c r="CB25" s="45">
        <v>4975</v>
      </c>
      <c r="CC25" s="45">
        <v>5710</v>
      </c>
      <c r="CD25" s="45">
        <v>5437.42</v>
      </c>
      <c r="CE25" s="45">
        <v>8635.6740000000009</v>
      </c>
      <c r="CF25" s="45">
        <v>6663.2759999999998</v>
      </c>
      <c r="CG25" s="45"/>
    </row>
    <row r="26" spans="1:85" ht="16.5" customHeight="1" x14ac:dyDescent="0.2">
      <c r="A26" s="24" t="s">
        <v>13</v>
      </c>
      <c r="B26" s="27"/>
      <c r="C26" s="27"/>
      <c r="D26" s="27"/>
      <c r="E26" s="27"/>
      <c r="F26" s="27"/>
      <c r="G26" s="27"/>
      <c r="H26" s="27"/>
      <c r="I26" s="27"/>
      <c r="J26" s="59"/>
      <c r="K26" s="59"/>
      <c r="L26" s="59"/>
      <c r="M26" s="59"/>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60"/>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56"/>
      <c r="BS26" s="56"/>
      <c r="BT26" s="56"/>
      <c r="BU26" s="56"/>
      <c r="BV26" s="56"/>
      <c r="BW26" s="56"/>
      <c r="BX26" s="56"/>
      <c r="BY26" s="56"/>
      <c r="BZ26" s="56"/>
      <c r="CA26" s="56"/>
      <c r="CB26" s="56"/>
      <c r="CC26" s="56"/>
      <c r="CD26" s="79"/>
      <c r="CE26" s="56"/>
      <c r="CF26" s="56"/>
      <c r="CG26" s="56"/>
    </row>
    <row r="27" spans="1:85" ht="16.5" customHeight="1" x14ac:dyDescent="0.2">
      <c r="A27" s="22" t="s">
        <v>6</v>
      </c>
      <c r="B27" s="27">
        <v>7655</v>
      </c>
      <c r="C27" s="27">
        <v>15858</v>
      </c>
      <c r="D27" s="27">
        <v>8730</v>
      </c>
      <c r="E27" s="27">
        <v>4568</v>
      </c>
      <c r="F27" s="27">
        <v>3109</v>
      </c>
      <c r="G27" s="27">
        <v>612</v>
      </c>
      <c r="H27" s="27">
        <v>403</v>
      </c>
      <c r="I27" s="33">
        <v>926</v>
      </c>
      <c r="J27" s="46">
        <v>367</v>
      </c>
      <c r="K27" s="46">
        <v>701</v>
      </c>
      <c r="L27" s="46">
        <v>2325</v>
      </c>
      <c r="M27" s="52">
        <v>2149</v>
      </c>
      <c r="N27" s="46">
        <v>5860</v>
      </c>
      <c r="O27" s="46">
        <v>12081</v>
      </c>
      <c r="P27" s="46">
        <v>2675</v>
      </c>
      <c r="Q27" s="46">
        <v>2374</v>
      </c>
      <c r="R27" s="46">
        <v>1265</v>
      </c>
      <c r="S27" s="46">
        <v>4109</v>
      </c>
      <c r="T27" s="46">
        <v>3580</v>
      </c>
      <c r="U27" s="46">
        <v>4213</v>
      </c>
      <c r="V27" s="46">
        <v>4445</v>
      </c>
      <c r="W27" s="46">
        <v>3147</v>
      </c>
      <c r="X27" s="46">
        <v>2110</v>
      </c>
      <c r="Y27" s="46">
        <v>2393</v>
      </c>
      <c r="Z27" s="46">
        <v>2186</v>
      </c>
      <c r="AA27" s="46">
        <v>1478</v>
      </c>
      <c r="AB27" s="46">
        <v>7336</v>
      </c>
      <c r="AC27" s="46">
        <v>4656</v>
      </c>
      <c r="AD27" s="46">
        <v>8669</v>
      </c>
      <c r="AE27" s="46">
        <v>8463</v>
      </c>
      <c r="AF27" s="46">
        <v>3843</v>
      </c>
      <c r="AG27" s="46">
        <v>2256</v>
      </c>
      <c r="AH27" s="46">
        <v>1758</v>
      </c>
      <c r="AI27" s="46">
        <v>8118</v>
      </c>
      <c r="AJ27" s="46">
        <v>574</v>
      </c>
      <c r="AK27" s="46">
        <v>2093</v>
      </c>
      <c r="AL27" s="46" t="s">
        <v>20</v>
      </c>
      <c r="AM27" s="46" t="s">
        <v>20</v>
      </c>
      <c r="AN27" s="46" t="s">
        <v>20</v>
      </c>
      <c r="AO27" s="46" t="s">
        <v>20</v>
      </c>
      <c r="AP27" s="45">
        <f>329+580+978</f>
        <v>1887</v>
      </c>
      <c r="AQ27" s="45">
        <f>425+560+687</f>
        <v>1672</v>
      </c>
      <c r="AR27" s="45">
        <f>1207+1469+755</f>
        <v>3431</v>
      </c>
      <c r="AS27" s="45">
        <v>2299</v>
      </c>
      <c r="AT27" s="45">
        <v>2427</v>
      </c>
      <c r="AU27" s="45">
        <v>2666</v>
      </c>
      <c r="AV27" s="45">
        <v>1905</v>
      </c>
      <c r="AW27" s="45">
        <v>2298</v>
      </c>
      <c r="AX27" s="45">
        <v>1981</v>
      </c>
      <c r="AY27" s="45">
        <v>2563</v>
      </c>
      <c r="AZ27" s="45">
        <v>2325</v>
      </c>
      <c r="BA27" s="45">
        <v>2452</v>
      </c>
      <c r="BB27" s="45">
        <v>2105</v>
      </c>
      <c r="BC27" s="45">
        <v>2029</v>
      </c>
      <c r="BD27" s="45">
        <v>7828</v>
      </c>
      <c r="BE27" s="45">
        <v>8526</v>
      </c>
      <c r="BF27" s="45">
        <v>25.46</v>
      </c>
      <c r="BG27" s="45" t="s">
        <v>20</v>
      </c>
      <c r="BH27" s="45">
        <v>30.84</v>
      </c>
      <c r="BI27" s="45" t="s">
        <v>20</v>
      </c>
      <c r="BJ27" s="45" t="s">
        <v>20</v>
      </c>
      <c r="BK27" s="45" t="s">
        <v>20</v>
      </c>
      <c r="BL27" s="45">
        <v>0</v>
      </c>
      <c r="BM27" s="48">
        <f>SUM(BK27:BL27)</f>
        <v>0</v>
      </c>
      <c r="BN27" s="45">
        <v>0</v>
      </c>
      <c r="BO27" s="45">
        <v>0</v>
      </c>
      <c r="BP27" s="45" t="s">
        <v>20</v>
      </c>
      <c r="BQ27" s="45">
        <v>2076</v>
      </c>
      <c r="BR27" s="45" t="s">
        <v>20</v>
      </c>
      <c r="BS27" s="45" t="s">
        <v>20</v>
      </c>
      <c r="BT27" s="45" t="s">
        <v>20</v>
      </c>
      <c r="BU27" s="45" t="s">
        <v>20</v>
      </c>
      <c r="BV27" s="45" t="s">
        <v>20</v>
      </c>
      <c r="BW27" s="45">
        <v>488</v>
      </c>
      <c r="BX27" s="45">
        <v>4</v>
      </c>
      <c r="BY27" s="45" t="s">
        <v>20</v>
      </c>
      <c r="BZ27" s="45">
        <v>12</v>
      </c>
      <c r="CA27" s="45" t="s">
        <v>20</v>
      </c>
      <c r="CB27" s="45" t="s">
        <v>20</v>
      </c>
      <c r="CC27" s="45" t="s">
        <v>20</v>
      </c>
      <c r="CD27" s="77" t="s">
        <v>20</v>
      </c>
      <c r="CE27" s="45">
        <v>23.8</v>
      </c>
      <c r="CF27" s="45" t="s">
        <v>20</v>
      </c>
      <c r="CG27" s="45"/>
    </row>
    <row r="28" spans="1:85" ht="16.5" customHeight="1" x14ac:dyDescent="0.2">
      <c r="A28" s="22" t="s">
        <v>7</v>
      </c>
      <c r="B28" s="27" t="s">
        <v>20</v>
      </c>
      <c r="C28" s="27" t="s">
        <v>20</v>
      </c>
      <c r="D28" s="27" t="s">
        <v>20</v>
      </c>
      <c r="E28" s="27" t="s">
        <v>20</v>
      </c>
      <c r="F28" s="27" t="s">
        <v>20</v>
      </c>
      <c r="G28" s="27" t="s">
        <v>20</v>
      </c>
      <c r="H28" s="27" t="s">
        <v>20</v>
      </c>
      <c r="I28" s="33" t="s">
        <v>20</v>
      </c>
      <c r="J28" s="46" t="s">
        <v>20</v>
      </c>
      <c r="K28" s="46" t="s">
        <v>20</v>
      </c>
      <c r="L28" s="46" t="s">
        <v>20</v>
      </c>
      <c r="M28" s="52" t="s">
        <v>20</v>
      </c>
      <c r="N28" s="46">
        <v>38</v>
      </c>
      <c r="O28" s="46" t="s">
        <v>20</v>
      </c>
      <c r="P28" s="46" t="s">
        <v>20</v>
      </c>
      <c r="Q28" s="46" t="s">
        <v>20</v>
      </c>
      <c r="R28" s="46" t="s">
        <v>20</v>
      </c>
      <c r="S28" s="46" t="s">
        <v>20</v>
      </c>
      <c r="T28" s="46" t="s">
        <v>20</v>
      </c>
      <c r="U28" s="46" t="s">
        <v>20</v>
      </c>
      <c r="V28" s="46" t="s">
        <v>20</v>
      </c>
      <c r="W28" s="46" t="s">
        <v>20</v>
      </c>
      <c r="X28" s="46" t="s">
        <v>20</v>
      </c>
      <c r="Y28" s="46" t="s">
        <v>20</v>
      </c>
      <c r="Z28" s="43" t="s">
        <v>20</v>
      </c>
      <c r="AA28" s="43" t="s">
        <v>20</v>
      </c>
      <c r="AB28" s="43" t="s">
        <v>20</v>
      </c>
      <c r="AC28" s="43" t="s">
        <v>20</v>
      </c>
      <c r="AD28" s="43" t="s">
        <v>20</v>
      </c>
      <c r="AE28" s="43" t="s">
        <v>20</v>
      </c>
      <c r="AF28" s="43" t="s">
        <v>20</v>
      </c>
      <c r="AG28" s="43" t="s">
        <v>20</v>
      </c>
      <c r="AH28" s="43" t="s">
        <v>20</v>
      </c>
      <c r="AI28" s="43" t="s">
        <v>20</v>
      </c>
      <c r="AJ28" s="43" t="s">
        <v>20</v>
      </c>
      <c r="AK28" s="43" t="s">
        <v>20</v>
      </c>
      <c r="AL28" s="49" t="s">
        <v>20</v>
      </c>
      <c r="AM28" s="49" t="s">
        <v>20</v>
      </c>
      <c r="AN28" s="46" t="s">
        <v>20</v>
      </c>
      <c r="AO28" s="46" t="s">
        <v>20</v>
      </c>
      <c r="AP28" s="55">
        <f>87+244+169</f>
        <v>500</v>
      </c>
      <c r="AQ28" s="55">
        <f>175+230+174</f>
        <v>579</v>
      </c>
      <c r="AR28" s="45">
        <f>110+131+184</f>
        <v>425</v>
      </c>
      <c r="AS28" s="45">
        <v>446</v>
      </c>
      <c r="AT28" s="45">
        <v>456</v>
      </c>
      <c r="AU28" s="45">
        <v>443</v>
      </c>
      <c r="AV28" s="45">
        <v>529</v>
      </c>
      <c r="AW28" s="45">
        <v>512</v>
      </c>
      <c r="AX28" s="45">
        <v>515</v>
      </c>
      <c r="AY28" s="45">
        <v>423</v>
      </c>
      <c r="AZ28" s="45">
        <v>111</v>
      </c>
      <c r="BA28" s="45">
        <v>235</v>
      </c>
      <c r="BB28" s="45">
        <v>338</v>
      </c>
      <c r="BC28" s="45">
        <v>390</v>
      </c>
      <c r="BD28" s="45" t="s">
        <v>20</v>
      </c>
      <c r="BE28" s="45">
        <v>295</v>
      </c>
      <c r="BF28" s="45">
        <v>93</v>
      </c>
      <c r="BG28" s="45" t="s">
        <v>20</v>
      </c>
      <c r="BH28" s="45">
        <v>30</v>
      </c>
      <c r="BI28" s="45">
        <v>46</v>
      </c>
      <c r="BJ28" s="45" t="s">
        <v>20</v>
      </c>
      <c r="BK28" s="45" t="s">
        <v>20</v>
      </c>
      <c r="BL28" s="45">
        <v>0</v>
      </c>
      <c r="BM28" s="45">
        <v>910.18</v>
      </c>
      <c r="BN28" s="45">
        <v>66.89</v>
      </c>
      <c r="BO28" s="45">
        <v>20.5</v>
      </c>
      <c r="BP28" s="45">
        <v>253.7</v>
      </c>
      <c r="BQ28" s="45">
        <v>294</v>
      </c>
      <c r="BR28" s="45">
        <v>2855</v>
      </c>
      <c r="BS28" s="45">
        <v>150</v>
      </c>
      <c r="BT28" s="45">
        <v>1569</v>
      </c>
      <c r="BU28" s="45">
        <v>14303</v>
      </c>
      <c r="BV28" s="45">
        <v>222</v>
      </c>
      <c r="BW28" s="45">
        <v>6644</v>
      </c>
      <c r="BX28" s="45">
        <v>117</v>
      </c>
      <c r="BY28" s="45">
        <v>27784</v>
      </c>
      <c r="BZ28" s="45">
        <v>68</v>
      </c>
      <c r="CA28" s="45">
        <v>73</v>
      </c>
      <c r="CB28" s="45" t="s">
        <v>20</v>
      </c>
      <c r="CC28" s="45">
        <v>16498</v>
      </c>
      <c r="CD28" s="45">
        <v>22633.99</v>
      </c>
      <c r="CE28" s="45">
        <v>6613.6689999999999</v>
      </c>
      <c r="CF28" s="45">
        <v>14999.534</v>
      </c>
      <c r="CG28" s="45"/>
    </row>
    <row r="29" spans="1:85" ht="16.5" customHeight="1" x14ac:dyDescent="0.2">
      <c r="A29" s="24" t="s">
        <v>14</v>
      </c>
      <c r="B29" s="27"/>
      <c r="C29" s="27"/>
      <c r="D29" s="27"/>
      <c r="E29" s="27"/>
      <c r="F29" s="27"/>
      <c r="G29" s="27"/>
      <c r="H29" s="27"/>
      <c r="I29" s="27"/>
      <c r="J29" s="59"/>
      <c r="K29" s="59"/>
      <c r="L29" s="59"/>
      <c r="M29" s="59"/>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60"/>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56"/>
      <c r="BS29" s="56"/>
      <c r="BT29" s="56"/>
      <c r="BU29" s="56"/>
      <c r="BV29" s="56"/>
      <c r="BW29" s="56"/>
      <c r="BX29" s="56"/>
      <c r="BY29" s="56"/>
      <c r="BZ29" s="56"/>
      <c r="CA29" s="56"/>
      <c r="CB29" s="56"/>
      <c r="CC29" s="56"/>
      <c r="CD29" s="79"/>
      <c r="CE29" s="56"/>
      <c r="CF29" s="56"/>
      <c r="CG29" s="56"/>
    </row>
    <row r="30" spans="1:85" ht="16.5" customHeight="1" x14ac:dyDescent="0.2">
      <c r="A30" s="22" t="s">
        <v>6</v>
      </c>
      <c r="B30" s="27">
        <v>103298</v>
      </c>
      <c r="C30" s="27">
        <v>117477</v>
      </c>
      <c r="D30" s="27">
        <v>111904</v>
      </c>
      <c r="E30" s="27">
        <v>77050</v>
      </c>
      <c r="F30" s="27">
        <v>56668</v>
      </c>
      <c r="G30" s="27">
        <v>80402</v>
      </c>
      <c r="H30" s="27">
        <v>61884</v>
      </c>
      <c r="I30" s="33">
        <v>56142</v>
      </c>
      <c r="J30" s="46">
        <v>48584</v>
      </c>
      <c r="K30" s="46">
        <v>65371</v>
      </c>
      <c r="L30" s="46">
        <v>54990</v>
      </c>
      <c r="M30" s="52">
        <v>52581</v>
      </c>
      <c r="N30" s="46">
        <v>52673</v>
      </c>
      <c r="O30" s="46">
        <v>53905</v>
      </c>
      <c r="P30" s="46">
        <v>65265</v>
      </c>
      <c r="Q30" s="46">
        <v>45371</v>
      </c>
      <c r="R30" s="46">
        <v>43783</v>
      </c>
      <c r="S30" s="46">
        <v>52510</v>
      </c>
      <c r="T30" s="46">
        <v>63153</v>
      </c>
      <c r="U30" s="46">
        <v>49379</v>
      </c>
      <c r="V30" s="46">
        <v>44780</v>
      </c>
      <c r="W30" s="46">
        <v>63683</v>
      </c>
      <c r="X30" s="46">
        <v>64642</v>
      </c>
      <c r="Y30" s="46">
        <v>54621</v>
      </c>
      <c r="Z30" s="46">
        <v>54967</v>
      </c>
      <c r="AA30" s="46">
        <v>58180</v>
      </c>
      <c r="AB30" s="46">
        <v>78634</v>
      </c>
      <c r="AC30" s="46">
        <v>63282</v>
      </c>
      <c r="AD30" s="46">
        <v>83707</v>
      </c>
      <c r="AE30" s="46">
        <v>81431</v>
      </c>
      <c r="AF30" s="46">
        <v>83990</v>
      </c>
      <c r="AG30" s="46">
        <v>85355</v>
      </c>
      <c r="AH30" s="46">
        <v>73381</v>
      </c>
      <c r="AI30" s="46">
        <v>93633</v>
      </c>
      <c r="AJ30" s="46">
        <v>84158</v>
      </c>
      <c r="AK30" s="46">
        <v>87946</v>
      </c>
      <c r="AL30" s="46">
        <v>66661</v>
      </c>
      <c r="AM30" s="46">
        <v>47941</v>
      </c>
      <c r="AN30" s="46" t="s">
        <v>20</v>
      </c>
      <c r="AO30" s="46" t="s">
        <v>20</v>
      </c>
      <c r="AP30" s="45">
        <f>36980+40511+32598</f>
        <v>110089</v>
      </c>
      <c r="AQ30" s="45">
        <f>56737+45302+41659</f>
        <v>143698</v>
      </c>
      <c r="AR30" s="45">
        <f>34679+32309+25308</f>
        <v>92296</v>
      </c>
      <c r="AS30" s="45">
        <v>79445</v>
      </c>
      <c r="AT30" s="45">
        <v>62050</v>
      </c>
      <c r="AU30" s="45">
        <v>57866</v>
      </c>
      <c r="AV30" s="45">
        <v>46886</v>
      </c>
      <c r="AW30" s="45">
        <v>46269</v>
      </c>
      <c r="AX30" s="45">
        <v>42074</v>
      </c>
      <c r="AY30" s="45">
        <v>42380</v>
      </c>
      <c r="AZ30" s="45">
        <v>36367</v>
      </c>
      <c r="BA30" s="45">
        <v>57540</v>
      </c>
      <c r="BB30" s="45">
        <v>67180</v>
      </c>
      <c r="BC30" s="45">
        <v>62401</v>
      </c>
      <c r="BD30" s="45">
        <v>80584</v>
      </c>
      <c r="BE30" s="45">
        <v>93683</v>
      </c>
      <c r="BF30" s="45">
        <v>83666.77</v>
      </c>
      <c r="BG30" s="45">
        <v>117660.04</v>
      </c>
      <c r="BH30" s="45">
        <v>96987.23</v>
      </c>
      <c r="BI30" s="45">
        <v>181449.72</v>
      </c>
      <c r="BJ30" s="45">
        <v>50164.24</v>
      </c>
      <c r="BK30" s="45">
        <v>58670.03</v>
      </c>
      <c r="BL30" s="45">
        <v>84616.04</v>
      </c>
      <c r="BM30" s="48">
        <v>87455.77</v>
      </c>
      <c r="BN30" s="45">
        <v>67431.61</v>
      </c>
      <c r="BO30" s="45">
        <v>79866.33</v>
      </c>
      <c r="BP30" s="45">
        <v>47707.199999999997</v>
      </c>
      <c r="BQ30" s="45">
        <v>46079</v>
      </c>
      <c r="BR30" s="45">
        <v>55073</v>
      </c>
      <c r="BS30" s="45">
        <v>69722</v>
      </c>
      <c r="BT30" s="45">
        <v>57508</v>
      </c>
      <c r="BU30" s="45">
        <v>53681</v>
      </c>
      <c r="BV30" s="45">
        <v>59717</v>
      </c>
      <c r="BW30" s="45">
        <v>59481</v>
      </c>
      <c r="BX30" s="45">
        <v>65244</v>
      </c>
      <c r="BY30" s="45">
        <v>66381</v>
      </c>
      <c r="BZ30" s="45">
        <v>50951</v>
      </c>
      <c r="CA30" s="45">
        <v>57846</v>
      </c>
      <c r="CB30" s="45">
        <v>50560</v>
      </c>
      <c r="CC30" s="45">
        <v>47470</v>
      </c>
      <c r="CD30" s="45">
        <v>45924.69</v>
      </c>
      <c r="CE30" s="45">
        <v>53467.371250000004</v>
      </c>
      <c r="CF30" s="45">
        <v>43874.106</v>
      </c>
      <c r="CG30" s="45"/>
    </row>
    <row r="31" spans="1:85" ht="16.5" customHeight="1" x14ac:dyDescent="0.2">
      <c r="A31" s="22" t="s">
        <v>7</v>
      </c>
      <c r="B31" s="27">
        <v>25365</v>
      </c>
      <c r="C31" s="27">
        <v>25907</v>
      </c>
      <c r="D31" s="27">
        <v>22307</v>
      </c>
      <c r="E31" s="27">
        <v>6431</v>
      </c>
      <c r="F31" s="27">
        <v>5064</v>
      </c>
      <c r="G31" s="27">
        <v>5588</v>
      </c>
      <c r="H31" s="27">
        <v>4630</v>
      </c>
      <c r="I31" s="33">
        <v>3259</v>
      </c>
      <c r="J31" s="46">
        <v>3647</v>
      </c>
      <c r="K31" s="46">
        <v>4267</v>
      </c>
      <c r="L31" s="46">
        <v>3817</v>
      </c>
      <c r="M31" s="52">
        <v>2927</v>
      </c>
      <c r="N31" s="46">
        <v>4336</v>
      </c>
      <c r="O31" s="46">
        <v>4290</v>
      </c>
      <c r="P31" s="46">
        <v>5559</v>
      </c>
      <c r="Q31" s="46">
        <v>5217</v>
      </c>
      <c r="R31" s="46">
        <v>3774</v>
      </c>
      <c r="S31" s="46">
        <v>5719</v>
      </c>
      <c r="T31" s="46">
        <v>6572</v>
      </c>
      <c r="U31" s="46">
        <v>4137</v>
      </c>
      <c r="V31" s="46">
        <v>3683</v>
      </c>
      <c r="W31" s="46">
        <v>5137</v>
      </c>
      <c r="X31" s="46">
        <v>6390</v>
      </c>
      <c r="Y31" s="46">
        <v>4032</v>
      </c>
      <c r="Z31" s="46">
        <v>2861</v>
      </c>
      <c r="AA31" s="46">
        <v>2683</v>
      </c>
      <c r="AB31" s="46">
        <v>5623</v>
      </c>
      <c r="AC31" s="46">
        <v>7426</v>
      </c>
      <c r="AD31" s="46">
        <v>3364</v>
      </c>
      <c r="AE31" s="46">
        <v>2578</v>
      </c>
      <c r="AF31" s="46">
        <v>4507</v>
      </c>
      <c r="AG31" s="46">
        <v>3820</v>
      </c>
      <c r="AH31" s="46">
        <v>2472</v>
      </c>
      <c r="AI31" s="46">
        <v>3065</v>
      </c>
      <c r="AJ31" s="46">
        <v>1987</v>
      </c>
      <c r="AK31" s="46">
        <v>3160</v>
      </c>
      <c r="AL31" s="46">
        <v>4584</v>
      </c>
      <c r="AM31" s="46">
        <v>3071</v>
      </c>
      <c r="AN31" s="46" t="s">
        <v>20</v>
      </c>
      <c r="AO31" s="46" t="s">
        <v>20</v>
      </c>
      <c r="AP31" s="61">
        <f>3516+2336+1793</f>
        <v>7645</v>
      </c>
      <c r="AQ31" s="62">
        <f>2206+890+1452</f>
        <v>4548</v>
      </c>
      <c r="AR31" s="62">
        <f>1443+1767+1061</f>
        <v>4271</v>
      </c>
      <c r="AS31" s="62">
        <v>2788</v>
      </c>
      <c r="AT31" s="45">
        <v>2493</v>
      </c>
      <c r="AU31" s="45">
        <v>2685</v>
      </c>
      <c r="AV31" s="45">
        <v>3290</v>
      </c>
      <c r="AW31" s="45">
        <v>3066</v>
      </c>
      <c r="AX31" s="45">
        <v>2279</v>
      </c>
      <c r="AY31" s="45">
        <v>4347</v>
      </c>
      <c r="AZ31" s="45">
        <v>5971</v>
      </c>
      <c r="BA31" s="45">
        <v>7412</v>
      </c>
      <c r="BB31" s="45">
        <v>7985</v>
      </c>
      <c r="BC31" s="45">
        <v>7093</v>
      </c>
      <c r="BD31" s="45">
        <v>7886</v>
      </c>
      <c r="BE31" s="45">
        <v>4692</v>
      </c>
      <c r="BF31" s="45">
        <v>5010.1899999999996</v>
      </c>
      <c r="BG31" s="45">
        <v>5668.18</v>
      </c>
      <c r="BH31" s="45">
        <v>3010.73</v>
      </c>
      <c r="BI31" s="45">
        <v>4921.2</v>
      </c>
      <c r="BJ31" s="45">
        <v>5423.12</v>
      </c>
      <c r="BK31" s="45">
        <v>3775.15</v>
      </c>
      <c r="BL31" s="45">
        <v>14824.67</v>
      </c>
      <c r="BM31" s="45">
        <v>4978.33</v>
      </c>
      <c r="BN31" s="45">
        <v>4215.22</v>
      </c>
      <c r="BO31" s="45">
        <v>6930.42</v>
      </c>
      <c r="BP31" s="45">
        <v>3353.4</v>
      </c>
      <c r="BQ31" s="45">
        <v>4349</v>
      </c>
      <c r="BR31" s="45">
        <v>6713</v>
      </c>
      <c r="BS31" s="45">
        <v>4474</v>
      </c>
      <c r="BT31" s="45">
        <v>4131</v>
      </c>
      <c r="BU31" s="45">
        <v>6787</v>
      </c>
      <c r="BV31" s="45">
        <v>5628</v>
      </c>
      <c r="BW31" s="45">
        <v>5889</v>
      </c>
      <c r="BX31" s="45">
        <v>6891</v>
      </c>
      <c r="BY31" s="45">
        <v>3007</v>
      </c>
      <c r="BZ31" s="45">
        <v>2413</v>
      </c>
      <c r="CA31" s="45">
        <v>2639</v>
      </c>
      <c r="CB31" s="45">
        <v>2280</v>
      </c>
      <c r="CC31" s="45">
        <v>2500</v>
      </c>
      <c r="CD31" s="45">
        <v>3497.46</v>
      </c>
      <c r="CE31" s="45">
        <v>3956.6030000000001</v>
      </c>
      <c r="CF31" s="45">
        <v>2227.2910000000002</v>
      </c>
      <c r="CG31" s="45"/>
    </row>
    <row r="32" spans="1:85" ht="16.5" customHeight="1" x14ac:dyDescent="0.2">
      <c r="A32" s="24" t="s">
        <v>21</v>
      </c>
      <c r="B32" s="27"/>
      <c r="C32" s="27"/>
      <c r="D32" s="27"/>
      <c r="E32" s="27"/>
      <c r="F32" s="27"/>
      <c r="G32" s="27"/>
      <c r="H32" s="27"/>
      <c r="I32" s="27"/>
      <c r="J32" s="59"/>
      <c r="K32" s="59"/>
      <c r="L32" s="59"/>
      <c r="M32" s="59"/>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60"/>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56"/>
      <c r="BS32" s="56"/>
      <c r="BT32" s="56"/>
      <c r="BU32" s="56"/>
      <c r="BV32" s="37"/>
      <c r="BW32" s="37"/>
      <c r="BX32" s="37"/>
      <c r="BY32" s="37"/>
      <c r="BZ32" s="37"/>
      <c r="CA32" s="37"/>
      <c r="CB32" s="37"/>
      <c r="CC32" s="37"/>
      <c r="CD32" s="78"/>
      <c r="CE32" s="37"/>
      <c r="CF32" s="37"/>
      <c r="CG32" s="37"/>
    </row>
    <row r="33" spans="1:85" ht="16.5" customHeight="1" x14ac:dyDescent="0.2">
      <c r="A33" s="22" t="s">
        <v>6</v>
      </c>
      <c r="B33" s="27" t="s">
        <v>20</v>
      </c>
      <c r="C33" s="27">
        <v>8296</v>
      </c>
      <c r="D33" s="27" t="s">
        <v>20</v>
      </c>
      <c r="E33" s="27">
        <v>1008</v>
      </c>
      <c r="F33" s="27" t="s">
        <v>20</v>
      </c>
      <c r="G33" s="27" t="s">
        <v>20</v>
      </c>
      <c r="H33" s="27">
        <v>769</v>
      </c>
      <c r="I33" s="33" t="s">
        <v>20</v>
      </c>
      <c r="J33" s="46" t="s">
        <v>20</v>
      </c>
      <c r="K33" s="46">
        <v>2049</v>
      </c>
      <c r="L33" s="46" t="s">
        <v>20</v>
      </c>
      <c r="M33" s="46" t="s">
        <v>20</v>
      </c>
      <c r="N33" s="46" t="s">
        <v>20</v>
      </c>
      <c r="O33" s="46" t="s">
        <v>20</v>
      </c>
      <c r="P33" s="46" t="s">
        <v>20</v>
      </c>
      <c r="Q33" s="46">
        <v>2309</v>
      </c>
      <c r="R33" s="46">
        <v>2008</v>
      </c>
      <c r="S33" s="46" t="s">
        <v>20</v>
      </c>
      <c r="T33" s="46">
        <v>4516</v>
      </c>
      <c r="U33" s="46">
        <v>2500</v>
      </c>
      <c r="V33" s="46">
        <v>2500</v>
      </c>
      <c r="W33" s="46">
        <v>4995</v>
      </c>
      <c r="X33" s="46">
        <v>1549</v>
      </c>
      <c r="Y33" s="46" t="s">
        <v>20</v>
      </c>
      <c r="Z33" s="46" t="s">
        <v>20</v>
      </c>
      <c r="AA33" s="46">
        <v>2600</v>
      </c>
      <c r="AB33" s="46" t="s">
        <v>20</v>
      </c>
      <c r="AC33" s="46">
        <v>3994</v>
      </c>
      <c r="AD33" s="46" t="s">
        <v>20</v>
      </c>
      <c r="AE33" s="46">
        <v>9998</v>
      </c>
      <c r="AF33" s="46">
        <v>2700</v>
      </c>
      <c r="AG33" s="46">
        <v>9833</v>
      </c>
      <c r="AH33" s="46" t="s">
        <v>20</v>
      </c>
      <c r="AI33" s="46">
        <v>3000</v>
      </c>
      <c r="AJ33" s="46" t="s">
        <v>20</v>
      </c>
      <c r="AK33" s="46">
        <v>2618</v>
      </c>
      <c r="AL33" s="46">
        <v>6320</v>
      </c>
      <c r="AM33" s="46">
        <v>6282</v>
      </c>
      <c r="AN33" s="46" t="s">
        <v>20</v>
      </c>
      <c r="AO33" s="46" t="s">
        <v>20</v>
      </c>
      <c r="AP33" s="45">
        <f>118+356+5834</f>
        <v>6308</v>
      </c>
      <c r="AQ33" s="45">
        <f>3075+5421+1244</f>
        <v>9740</v>
      </c>
      <c r="AR33" s="45">
        <f>1179+3489+650</f>
        <v>5318</v>
      </c>
      <c r="AS33" s="45">
        <v>2196</v>
      </c>
      <c r="AT33" s="45">
        <v>3244</v>
      </c>
      <c r="AU33" s="45">
        <v>7121</v>
      </c>
      <c r="AV33" s="45">
        <v>7571</v>
      </c>
      <c r="AW33" s="45">
        <v>4981</v>
      </c>
      <c r="AX33" s="45">
        <v>1983</v>
      </c>
      <c r="AY33" s="45">
        <v>3602</v>
      </c>
      <c r="AZ33" s="45">
        <v>6514</v>
      </c>
      <c r="BA33" s="45">
        <v>3874</v>
      </c>
      <c r="BB33" s="45">
        <v>7236</v>
      </c>
      <c r="BC33" s="45">
        <v>4978</v>
      </c>
      <c r="BD33" s="45">
        <v>24271</v>
      </c>
      <c r="BE33" s="45">
        <v>14266</v>
      </c>
      <c r="BF33" s="45">
        <v>32429.78</v>
      </c>
      <c r="BG33" s="45">
        <v>9100</v>
      </c>
      <c r="BH33" s="45">
        <v>18367.05</v>
      </c>
      <c r="BI33" s="45">
        <v>17069.310000000001</v>
      </c>
      <c r="BJ33" s="45">
        <v>12954.5</v>
      </c>
      <c r="BK33" s="45" t="s">
        <v>20</v>
      </c>
      <c r="BL33" s="45">
        <v>0</v>
      </c>
      <c r="BM33" s="48">
        <f>SUM(BK33:BL33)</f>
        <v>0</v>
      </c>
      <c r="BN33" s="45">
        <v>0</v>
      </c>
      <c r="BO33" s="45">
        <v>745.4</v>
      </c>
      <c r="BP33" s="45">
        <v>9202</v>
      </c>
      <c r="BQ33" s="45">
        <v>9691</v>
      </c>
      <c r="BR33" s="45">
        <v>9250</v>
      </c>
      <c r="BS33" s="45">
        <v>9200</v>
      </c>
      <c r="BT33" s="45">
        <v>15500</v>
      </c>
      <c r="BU33" s="45">
        <v>14055</v>
      </c>
      <c r="BV33" s="45">
        <v>20455</v>
      </c>
      <c r="BW33" s="45">
        <v>15620</v>
      </c>
      <c r="BX33" s="45">
        <v>38644</v>
      </c>
      <c r="BY33" s="45">
        <v>33828</v>
      </c>
      <c r="BZ33" s="45">
        <v>15638</v>
      </c>
      <c r="CA33" s="45">
        <v>30800</v>
      </c>
      <c r="CB33" s="45">
        <v>9111</v>
      </c>
      <c r="CC33" s="45">
        <v>25979</v>
      </c>
      <c r="CD33" s="45">
        <v>16750</v>
      </c>
      <c r="CE33" s="45">
        <v>18377.956999999999</v>
      </c>
      <c r="CF33" s="45">
        <v>36285.4</v>
      </c>
      <c r="CG33" s="45"/>
    </row>
    <row r="34" spans="1:85" ht="16.5" customHeight="1" x14ac:dyDescent="0.2">
      <c r="A34" s="22" t="s">
        <v>7</v>
      </c>
      <c r="B34" s="27" t="s">
        <v>20</v>
      </c>
      <c r="C34" s="27" t="s">
        <v>20</v>
      </c>
      <c r="D34" s="27" t="s">
        <v>20</v>
      </c>
      <c r="E34" s="27" t="s">
        <v>20</v>
      </c>
      <c r="F34" s="27" t="s">
        <v>20</v>
      </c>
      <c r="G34" s="27" t="s">
        <v>20</v>
      </c>
      <c r="H34" s="27" t="s">
        <v>20</v>
      </c>
      <c r="I34" s="33" t="s">
        <v>20</v>
      </c>
      <c r="J34" s="46" t="s">
        <v>20</v>
      </c>
      <c r="K34" s="46" t="s">
        <v>20</v>
      </c>
      <c r="L34" s="46" t="s">
        <v>20</v>
      </c>
      <c r="M34" s="46" t="s">
        <v>20</v>
      </c>
      <c r="N34" s="46" t="s">
        <v>20</v>
      </c>
      <c r="O34" s="46" t="s">
        <v>20</v>
      </c>
      <c r="P34" s="46" t="s">
        <v>20</v>
      </c>
      <c r="Q34" s="46" t="s">
        <v>20</v>
      </c>
      <c r="R34" s="46" t="s">
        <v>20</v>
      </c>
      <c r="S34" s="46" t="s">
        <v>20</v>
      </c>
      <c r="T34" s="46" t="s">
        <v>20</v>
      </c>
      <c r="U34" s="46" t="s">
        <v>20</v>
      </c>
      <c r="V34" s="46" t="s">
        <v>20</v>
      </c>
      <c r="W34" s="46" t="s">
        <v>20</v>
      </c>
      <c r="X34" s="46" t="s">
        <v>20</v>
      </c>
      <c r="Y34" s="46" t="s">
        <v>20</v>
      </c>
      <c r="Z34" s="43" t="s">
        <v>20</v>
      </c>
      <c r="AA34" s="43" t="s">
        <v>20</v>
      </c>
      <c r="AB34" s="43" t="s">
        <v>20</v>
      </c>
      <c r="AC34" s="43" t="s">
        <v>20</v>
      </c>
      <c r="AD34" s="43" t="s">
        <v>20</v>
      </c>
      <c r="AE34" s="43" t="s">
        <v>20</v>
      </c>
      <c r="AF34" s="43" t="s">
        <v>20</v>
      </c>
      <c r="AG34" s="43" t="s">
        <v>20</v>
      </c>
      <c r="AH34" s="43" t="s">
        <v>20</v>
      </c>
      <c r="AI34" s="43" t="s">
        <v>20</v>
      </c>
      <c r="AJ34" s="43" t="s">
        <v>20</v>
      </c>
      <c r="AK34" s="43" t="s">
        <v>20</v>
      </c>
      <c r="AL34" s="49" t="s">
        <v>20</v>
      </c>
      <c r="AM34" s="49" t="s">
        <v>20</v>
      </c>
      <c r="AN34" s="46" t="s">
        <v>20</v>
      </c>
      <c r="AO34" s="46" t="s">
        <v>20</v>
      </c>
      <c r="AP34" s="45" t="s">
        <v>20</v>
      </c>
      <c r="AQ34" s="55">
        <v>23</v>
      </c>
      <c r="AR34" s="45">
        <f>423+29</f>
        <v>452</v>
      </c>
      <c r="AS34" s="45">
        <v>892</v>
      </c>
      <c r="AT34" s="45">
        <v>121</v>
      </c>
      <c r="AU34" s="45">
        <v>92</v>
      </c>
      <c r="AV34" s="45">
        <v>120</v>
      </c>
      <c r="AW34" s="45">
        <v>234</v>
      </c>
      <c r="AX34" s="45">
        <v>200</v>
      </c>
      <c r="AY34" s="45">
        <v>51</v>
      </c>
      <c r="AZ34" s="45" t="s">
        <v>20</v>
      </c>
      <c r="BA34" s="45" t="s">
        <v>20</v>
      </c>
      <c r="BB34" s="45">
        <v>61</v>
      </c>
      <c r="BC34" s="45">
        <v>125</v>
      </c>
      <c r="BD34" s="45" t="s">
        <v>20</v>
      </c>
      <c r="BE34" s="45">
        <v>111</v>
      </c>
      <c r="BF34" s="45">
        <v>19</v>
      </c>
      <c r="BG34" s="45" t="s">
        <v>20</v>
      </c>
      <c r="BH34" s="45" t="s">
        <v>20</v>
      </c>
      <c r="BI34" s="45" t="s">
        <v>20</v>
      </c>
      <c r="BJ34" s="45" t="s">
        <v>20</v>
      </c>
      <c r="BK34" s="45" t="s">
        <v>20</v>
      </c>
      <c r="BL34" s="45">
        <v>0</v>
      </c>
      <c r="BM34" s="45">
        <v>0</v>
      </c>
      <c r="BN34" s="45">
        <v>0</v>
      </c>
      <c r="BO34" s="45">
        <v>2544.96</v>
      </c>
      <c r="BP34" s="45">
        <v>382</v>
      </c>
      <c r="BQ34" s="45">
        <v>232</v>
      </c>
      <c r="BR34" s="45">
        <v>546</v>
      </c>
      <c r="BS34" s="45">
        <v>100</v>
      </c>
      <c r="BT34" s="45" t="s">
        <v>20</v>
      </c>
      <c r="BU34" s="45">
        <v>1392</v>
      </c>
      <c r="BV34" s="45">
        <v>351</v>
      </c>
      <c r="BW34" s="45">
        <v>400</v>
      </c>
      <c r="BX34" s="45">
        <v>16300</v>
      </c>
      <c r="BY34" s="45">
        <v>505</v>
      </c>
      <c r="BZ34" s="45">
        <v>6296</v>
      </c>
      <c r="CA34" s="45" t="s">
        <v>20</v>
      </c>
      <c r="CB34" s="45">
        <v>20</v>
      </c>
      <c r="CC34" s="45">
        <v>29895</v>
      </c>
      <c r="CD34" s="77" t="s">
        <v>20</v>
      </c>
      <c r="CE34" s="45">
        <v>26</v>
      </c>
      <c r="CF34" s="45" t="s">
        <v>20</v>
      </c>
      <c r="CG34" s="45"/>
    </row>
    <row r="35" spans="1:85" ht="16.5" customHeight="1" x14ac:dyDescent="0.2">
      <c r="A35" s="24" t="s">
        <v>15</v>
      </c>
      <c r="B35" s="27"/>
      <c r="C35" s="27"/>
      <c r="D35" s="27"/>
      <c r="E35" s="27"/>
      <c r="F35" s="27"/>
      <c r="G35" s="27"/>
      <c r="H35" s="27"/>
      <c r="I35" s="27"/>
      <c r="J35" s="59"/>
      <c r="K35" s="59"/>
      <c r="L35" s="59"/>
      <c r="M35" s="59"/>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60"/>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56"/>
      <c r="BS35" s="56"/>
      <c r="BT35" s="56"/>
      <c r="BU35" s="56"/>
      <c r="BV35" s="56"/>
      <c r="BW35" s="56"/>
      <c r="BX35" s="56"/>
      <c r="BY35" s="56"/>
      <c r="BZ35" s="56"/>
      <c r="CA35" s="56"/>
      <c r="CB35" s="56"/>
      <c r="CC35" s="56"/>
      <c r="CD35" s="79"/>
      <c r="CE35" s="56"/>
      <c r="CF35" s="56"/>
      <c r="CG35" s="56"/>
    </row>
    <row r="36" spans="1:85" ht="16.5" customHeight="1" x14ac:dyDescent="0.2">
      <c r="A36" s="22" t="s">
        <v>6</v>
      </c>
      <c r="B36" s="27">
        <v>4362</v>
      </c>
      <c r="C36" s="27">
        <v>9948</v>
      </c>
      <c r="D36" s="27">
        <v>25186</v>
      </c>
      <c r="E36" s="27">
        <v>24253</v>
      </c>
      <c r="F36" s="27">
        <v>19112</v>
      </c>
      <c r="G36" s="27">
        <v>31492</v>
      </c>
      <c r="H36" s="27">
        <v>14783</v>
      </c>
      <c r="I36" s="33">
        <v>17341</v>
      </c>
      <c r="J36" s="46">
        <v>22372</v>
      </c>
      <c r="K36" s="46">
        <v>17966</v>
      </c>
      <c r="L36" s="46">
        <v>13959</v>
      </c>
      <c r="M36" s="46">
        <v>10239</v>
      </c>
      <c r="N36" s="46">
        <v>9548</v>
      </c>
      <c r="O36" s="46">
        <v>40021</v>
      </c>
      <c r="P36" s="46">
        <v>19858</v>
      </c>
      <c r="Q36" s="46">
        <v>22282</v>
      </c>
      <c r="R36" s="46">
        <v>21993</v>
      </c>
      <c r="S36" s="46">
        <v>7500</v>
      </c>
      <c r="T36" s="46">
        <v>15132</v>
      </c>
      <c r="U36" s="46">
        <v>8305</v>
      </c>
      <c r="V36" s="46">
        <v>11361</v>
      </c>
      <c r="W36" s="46">
        <v>16572</v>
      </c>
      <c r="X36" s="46">
        <v>21029</v>
      </c>
      <c r="Y36" s="46">
        <v>23467</v>
      </c>
      <c r="Z36" s="46">
        <v>13712</v>
      </c>
      <c r="AA36" s="46">
        <v>28836</v>
      </c>
      <c r="AB36" s="46">
        <v>13006</v>
      </c>
      <c r="AC36" s="46">
        <v>10001</v>
      </c>
      <c r="AD36" s="46">
        <v>20768</v>
      </c>
      <c r="AE36" s="46">
        <v>15158</v>
      </c>
      <c r="AF36" s="46">
        <v>24373</v>
      </c>
      <c r="AG36" s="46">
        <v>19957</v>
      </c>
      <c r="AH36" s="46">
        <v>25659</v>
      </c>
      <c r="AI36" s="46">
        <v>25270</v>
      </c>
      <c r="AJ36" s="46">
        <v>22557</v>
      </c>
      <c r="AK36" s="46">
        <v>33402</v>
      </c>
      <c r="AL36" s="46">
        <v>15823</v>
      </c>
      <c r="AM36" s="46">
        <v>18549</v>
      </c>
      <c r="AN36" s="46" t="s">
        <v>20</v>
      </c>
      <c r="AO36" s="46" t="s">
        <v>20</v>
      </c>
      <c r="AP36" s="45">
        <f>18846+15368+9562</f>
        <v>43776</v>
      </c>
      <c r="AQ36" s="45">
        <f>13062+9854+13965</f>
        <v>36881</v>
      </c>
      <c r="AR36" s="45">
        <f>13790+13021+13646</f>
        <v>40457</v>
      </c>
      <c r="AS36" s="45">
        <v>53649</v>
      </c>
      <c r="AT36" s="45">
        <v>37696</v>
      </c>
      <c r="AU36" s="45">
        <v>31944</v>
      </c>
      <c r="AV36" s="45">
        <v>37955</v>
      </c>
      <c r="AW36" s="45">
        <v>50513</v>
      </c>
      <c r="AX36" s="45">
        <v>37022</v>
      </c>
      <c r="AY36" s="45">
        <v>32681</v>
      </c>
      <c r="AZ36" s="45">
        <v>41795</v>
      </c>
      <c r="BA36" s="45">
        <v>46681</v>
      </c>
      <c r="BB36" s="45">
        <v>42826</v>
      </c>
      <c r="BC36" s="45">
        <v>42888</v>
      </c>
      <c r="BD36" s="45">
        <v>3896</v>
      </c>
      <c r="BE36" s="45">
        <v>20094</v>
      </c>
      <c r="BF36" s="45">
        <v>35564.35</v>
      </c>
      <c r="BG36" s="45">
        <v>14190.16</v>
      </c>
      <c r="BH36" s="45">
        <v>30191.23</v>
      </c>
      <c r="BI36" s="45">
        <v>15072</v>
      </c>
      <c r="BJ36" s="45">
        <v>29200.92</v>
      </c>
      <c r="BK36" s="45">
        <v>3378.63</v>
      </c>
      <c r="BL36" s="45">
        <v>18277.400000000001</v>
      </c>
      <c r="BM36" s="48">
        <v>8828.66</v>
      </c>
      <c r="BN36" s="45">
        <v>10735.82</v>
      </c>
      <c r="BO36" s="45">
        <v>6439.44</v>
      </c>
      <c r="BP36" s="45">
        <v>7323.6</v>
      </c>
      <c r="BQ36" s="45">
        <v>7632</v>
      </c>
      <c r="BR36" s="45">
        <v>3504</v>
      </c>
      <c r="BS36" s="45">
        <v>3374</v>
      </c>
      <c r="BT36" s="45">
        <v>3985</v>
      </c>
      <c r="BU36" s="45">
        <v>5626</v>
      </c>
      <c r="BV36" s="45">
        <v>9836</v>
      </c>
      <c r="BW36" s="45">
        <v>6630</v>
      </c>
      <c r="BX36" s="45">
        <v>24979</v>
      </c>
      <c r="BY36" s="45">
        <v>8431</v>
      </c>
      <c r="BZ36" s="45">
        <v>6831</v>
      </c>
      <c r="CA36" s="45">
        <v>6146</v>
      </c>
      <c r="CB36" s="45">
        <v>3403</v>
      </c>
      <c r="CC36" s="45">
        <v>4356</v>
      </c>
      <c r="CD36" s="45">
        <v>7336.79</v>
      </c>
      <c r="CE36" s="45">
        <v>5746.4530800000002</v>
      </c>
      <c r="CF36" s="45">
        <v>3325.6669999999999</v>
      </c>
      <c r="CG36" s="45"/>
    </row>
    <row r="37" spans="1:85" ht="16.5" customHeight="1" x14ac:dyDescent="0.2">
      <c r="A37" s="22" t="s">
        <v>7</v>
      </c>
      <c r="B37" s="27" t="s">
        <v>20</v>
      </c>
      <c r="C37" s="27" t="s">
        <v>20</v>
      </c>
      <c r="D37" s="27" t="s">
        <v>20</v>
      </c>
      <c r="E37" s="27" t="s">
        <v>20</v>
      </c>
      <c r="F37" s="27" t="s">
        <v>20</v>
      </c>
      <c r="G37" s="27" t="s">
        <v>20</v>
      </c>
      <c r="H37" s="27" t="s">
        <v>20</v>
      </c>
      <c r="I37" s="33">
        <v>182</v>
      </c>
      <c r="J37" s="46">
        <v>1022</v>
      </c>
      <c r="K37" s="46">
        <v>86</v>
      </c>
      <c r="L37" s="46" t="s">
        <v>20</v>
      </c>
      <c r="M37" s="46" t="s">
        <v>20</v>
      </c>
      <c r="N37" s="46" t="s">
        <v>20</v>
      </c>
      <c r="O37" s="46" t="s">
        <v>20</v>
      </c>
      <c r="P37" s="46" t="s">
        <v>20</v>
      </c>
      <c r="Q37" s="46" t="s">
        <v>20</v>
      </c>
      <c r="R37" s="46" t="s">
        <v>20</v>
      </c>
      <c r="S37" s="46" t="s">
        <v>20</v>
      </c>
      <c r="T37" s="46" t="s">
        <v>20</v>
      </c>
      <c r="U37" s="46" t="s">
        <v>20</v>
      </c>
      <c r="V37" s="46" t="s">
        <v>20</v>
      </c>
      <c r="W37" s="46" t="s">
        <v>20</v>
      </c>
      <c r="X37" s="46" t="s">
        <v>20</v>
      </c>
      <c r="Y37" s="46" t="s">
        <v>20</v>
      </c>
      <c r="Z37" s="46">
        <v>310</v>
      </c>
      <c r="AA37" s="46" t="s">
        <v>20</v>
      </c>
      <c r="AB37" s="46" t="s">
        <v>20</v>
      </c>
      <c r="AC37" s="46" t="s">
        <v>20</v>
      </c>
      <c r="AD37" s="43" t="s">
        <v>20</v>
      </c>
      <c r="AE37" s="43" t="s">
        <v>20</v>
      </c>
      <c r="AF37" s="43" t="s">
        <v>20</v>
      </c>
      <c r="AG37" s="43" t="s">
        <v>20</v>
      </c>
      <c r="AH37" s="46" t="s">
        <v>20</v>
      </c>
      <c r="AI37" s="46">
        <v>203</v>
      </c>
      <c r="AJ37" s="46" t="s">
        <v>20</v>
      </c>
      <c r="AK37" s="46" t="s">
        <v>20</v>
      </c>
      <c r="AL37" s="49" t="s">
        <v>20</v>
      </c>
      <c r="AM37" s="49" t="s">
        <v>20</v>
      </c>
      <c r="AN37" s="46" t="s">
        <v>20</v>
      </c>
      <c r="AO37" s="46" t="s">
        <v>20</v>
      </c>
      <c r="AP37" s="45">
        <v>14</v>
      </c>
      <c r="AQ37" s="55">
        <f>51+16+17</f>
        <v>84</v>
      </c>
      <c r="AR37" s="45">
        <f>43+76+84</f>
        <v>203</v>
      </c>
      <c r="AS37" s="45">
        <v>50</v>
      </c>
      <c r="AT37" s="45">
        <v>142</v>
      </c>
      <c r="AU37" s="45">
        <v>479</v>
      </c>
      <c r="AV37" s="45">
        <v>429</v>
      </c>
      <c r="AW37" s="45">
        <v>390</v>
      </c>
      <c r="AX37" s="45">
        <v>716</v>
      </c>
      <c r="AY37" s="45">
        <v>312</v>
      </c>
      <c r="AZ37" s="45">
        <v>620</v>
      </c>
      <c r="BA37" s="45">
        <v>118</v>
      </c>
      <c r="BB37" s="45">
        <v>170</v>
      </c>
      <c r="BC37" s="45">
        <v>79</v>
      </c>
      <c r="BD37" s="45" t="s">
        <v>20</v>
      </c>
      <c r="BE37" s="45">
        <v>29</v>
      </c>
      <c r="BF37" s="45" t="s">
        <v>20</v>
      </c>
      <c r="BG37" s="45" t="s">
        <v>20</v>
      </c>
      <c r="BH37" s="45" t="s">
        <v>20</v>
      </c>
      <c r="BI37" s="45" t="s">
        <v>20</v>
      </c>
      <c r="BJ37" s="45" t="s">
        <v>20</v>
      </c>
      <c r="BK37" s="45">
        <v>81.8</v>
      </c>
      <c r="BL37" s="45">
        <v>0</v>
      </c>
      <c r="BM37" s="45">
        <v>0</v>
      </c>
      <c r="BN37" s="45">
        <v>0</v>
      </c>
      <c r="BO37" s="45">
        <v>0</v>
      </c>
      <c r="BP37" s="45">
        <v>100</v>
      </c>
      <c r="BQ37" s="45">
        <v>280</v>
      </c>
      <c r="BR37" s="45">
        <v>640</v>
      </c>
      <c r="BS37" s="45" t="s">
        <v>20</v>
      </c>
      <c r="BT37" s="45">
        <v>96</v>
      </c>
      <c r="BU37" s="45">
        <v>3647</v>
      </c>
      <c r="BV37" s="45">
        <v>16</v>
      </c>
      <c r="BW37" s="45">
        <v>14015</v>
      </c>
      <c r="BX37" s="45">
        <v>96</v>
      </c>
      <c r="BY37" s="45">
        <v>42384</v>
      </c>
      <c r="BZ37" s="45">
        <v>12094</v>
      </c>
      <c r="CA37" s="45">
        <v>7103</v>
      </c>
      <c r="CB37" s="45">
        <v>43997</v>
      </c>
      <c r="CC37" s="45">
        <v>41</v>
      </c>
      <c r="CD37" s="45">
        <v>16498.830000000002</v>
      </c>
      <c r="CE37" s="45">
        <v>9900</v>
      </c>
      <c r="CF37" s="45" t="s">
        <v>20</v>
      </c>
      <c r="CG37" s="45"/>
    </row>
    <row r="38" spans="1:85" ht="16.5" customHeight="1" x14ac:dyDescent="0.2">
      <c r="A38" s="24" t="s">
        <v>16</v>
      </c>
      <c r="B38" s="27"/>
      <c r="C38" s="27"/>
      <c r="D38" s="27"/>
      <c r="E38" s="27"/>
      <c r="F38" s="27"/>
      <c r="G38" s="27"/>
      <c r="H38" s="27"/>
      <c r="I38" s="27"/>
      <c r="J38" s="59"/>
      <c r="K38" s="59"/>
      <c r="L38" s="59"/>
      <c r="M38" s="59"/>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60"/>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56"/>
      <c r="BS38" s="56"/>
      <c r="BT38" s="56"/>
      <c r="BU38" s="56"/>
      <c r="BV38" s="56"/>
      <c r="BW38" s="56"/>
      <c r="BX38" s="56"/>
      <c r="BY38" s="56"/>
      <c r="BZ38" s="56"/>
      <c r="CA38" s="56"/>
      <c r="CB38" s="56"/>
      <c r="CC38" s="56"/>
      <c r="CD38" s="79"/>
      <c r="CE38" s="56"/>
      <c r="CF38" s="56"/>
      <c r="CG38" s="56"/>
    </row>
    <row r="39" spans="1:85" ht="16.5" customHeight="1" x14ac:dyDescent="0.2">
      <c r="A39" s="22" t="s">
        <v>6</v>
      </c>
      <c r="B39" s="27">
        <v>3013</v>
      </c>
      <c r="C39" s="27">
        <v>3285</v>
      </c>
      <c r="D39" s="27">
        <v>8747</v>
      </c>
      <c r="E39" s="27">
        <v>2817</v>
      </c>
      <c r="F39" s="27">
        <v>1</v>
      </c>
      <c r="G39" s="27">
        <v>840</v>
      </c>
      <c r="H39" s="27">
        <v>92</v>
      </c>
      <c r="I39" s="33">
        <v>1124</v>
      </c>
      <c r="J39" s="46">
        <v>943</v>
      </c>
      <c r="K39" s="46" t="s">
        <v>20</v>
      </c>
      <c r="L39" s="46">
        <v>413</v>
      </c>
      <c r="M39" s="46">
        <v>89</v>
      </c>
      <c r="N39" s="46">
        <v>180</v>
      </c>
      <c r="O39" s="46">
        <v>1374</v>
      </c>
      <c r="P39" s="46">
        <v>1735</v>
      </c>
      <c r="Q39" s="46">
        <v>1910</v>
      </c>
      <c r="R39" s="46">
        <v>5704</v>
      </c>
      <c r="S39" s="46">
        <v>18868</v>
      </c>
      <c r="T39" s="46">
        <v>14517</v>
      </c>
      <c r="U39" s="46">
        <v>17679</v>
      </c>
      <c r="V39" s="46">
        <v>14588</v>
      </c>
      <c r="W39" s="46">
        <v>10937</v>
      </c>
      <c r="X39" s="46">
        <v>680</v>
      </c>
      <c r="Y39" s="46">
        <v>2009</v>
      </c>
      <c r="Z39" s="46">
        <v>7875</v>
      </c>
      <c r="AA39" s="46">
        <v>13585</v>
      </c>
      <c r="AB39" s="46">
        <v>8303</v>
      </c>
      <c r="AC39" s="46">
        <v>283</v>
      </c>
      <c r="AD39" s="46">
        <v>4608</v>
      </c>
      <c r="AE39" s="46" t="s">
        <v>20</v>
      </c>
      <c r="AF39" s="46" t="s">
        <v>20</v>
      </c>
      <c r="AG39" s="46">
        <v>2111</v>
      </c>
      <c r="AH39" s="46">
        <v>5304</v>
      </c>
      <c r="AI39" s="46" t="s">
        <v>20</v>
      </c>
      <c r="AJ39" s="46">
        <v>253</v>
      </c>
      <c r="AK39" s="46">
        <v>12578</v>
      </c>
      <c r="AL39" s="46">
        <v>5852</v>
      </c>
      <c r="AM39" s="46">
        <v>95937</v>
      </c>
      <c r="AN39" s="46">
        <v>161476</v>
      </c>
      <c r="AO39" s="46">
        <v>234948</v>
      </c>
      <c r="AP39" s="57">
        <f>1251+2110+1759+4665+2845+908+5046+1350+458</f>
        <v>20392</v>
      </c>
      <c r="AQ39" s="57">
        <f>4640+9835+6971+511+1429+3745+1604+6696+11025</f>
        <v>46456</v>
      </c>
      <c r="AR39" s="57">
        <f>4865+3177+3982+3173+2212+3276+5663+3728+15484</f>
        <v>45560</v>
      </c>
      <c r="AS39" s="57">
        <v>29169</v>
      </c>
      <c r="AT39" s="45">
        <v>22470</v>
      </c>
      <c r="AU39" s="45">
        <v>29996</v>
      </c>
      <c r="AV39" s="45">
        <v>32332</v>
      </c>
      <c r="AW39" s="45">
        <v>25152</v>
      </c>
      <c r="AX39" s="45">
        <v>34823</v>
      </c>
      <c r="AY39" s="45">
        <v>41346</v>
      </c>
      <c r="AZ39" s="45">
        <v>54917</v>
      </c>
      <c r="BA39" s="45">
        <v>55843</v>
      </c>
      <c r="BB39" s="45">
        <v>67155</v>
      </c>
      <c r="BC39" s="45">
        <v>49497</v>
      </c>
      <c r="BD39" s="45">
        <v>11815</v>
      </c>
      <c r="BE39" s="45">
        <v>24231</v>
      </c>
      <c r="BF39" s="45">
        <v>14927.92</v>
      </c>
      <c r="BG39" s="45">
        <v>25027.39</v>
      </c>
      <c r="BH39" s="45">
        <v>16205.23</v>
      </c>
      <c r="BI39" s="45">
        <v>22071.98</v>
      </c>
      <c r="BJ39" s="45">
        <v>24180.2</v>
      </c>
      <c r="BK39" s="45">
        <v>9921.44</v>
      </c>
      <c r="BL39" s="45">
        <v>9900</v>
      </c>
      <c r="BM39" s="48">
        <v>32697.06</v>
      </c>
      <c r="BN39" s="45">
        <v>32498.55</v>
      </c>
      <c r="BO39" s="45">
        <v>26474.71</v>
      </c>
      <c r="BP39" s="45">
        <v>9900</v>
      </c>
      <c r="BQ39" s="45">
        <v>20407</v>
      </c>
      <c r="BR39" s="45">
        <v>11510</v>
      </c>
      <c r="BS39" s="45">
        <v>404</v>
      </c>
      <c r="BT39" s="45">
        <v>11967</v>
      </c>
      <c r="BU39" s="45">
        <v>18144</v>
      </c>
      <c r="BV39" s="45">
        <v>26294</v>
      </c>
      <c r="BW39" s="45">
        <v>20514</v>
      </c>
      <c r="BX39" s="45">
        <v>19113</v>
      </c>
      <c r="BY39" s="45">
        <v>23675</v>
      </c>
      <c r="BZ39" s="45">
        <v>12529</v>
      </c>
      <c r="CA39" s="45">
        <v>10696</v>
      </c>
      <c r="CB39" s="45">
        <v>10648</v>
      </c>
      <c r="CC39" s="45">
        <v>16576</v>
      </c>
      <c r="CD39" s="45">
        <v>10446.57</v>
      </c>
      <c r="CE39" s="45">
        <v>15100.679</v>
      </c>
      <c r="CF39" s="45">
        <v>13277.834999999999</v>
      </c>
      <c r="CG39" s="45"/>
    </row>
    <row r="40" spans="1:85" ht="16.5" customHeight="1" x14ac:dyDescent="0.2">
      <c r="A40" s="26" t="s">
        <v>7</v>
      </c>
      <c r="B40" s="30" t="s">
        <v>20</v>
      </c>
      <c r="C40" s="30" t="s">
        <v>20</v>
      </c>
      <c r="D40" s="30">
        <v>309</v>
      </c>
      <c r="E40" s="30">
        <v>154</v>
      </c>
      <c r="F40" s="30">
        <v>78</v>
      </c>
      <c r="G40" s="30">
        <v>3</v>
      </c>
      <c r="H40" s="30">
        <v>3</v>
      </c>
      <c r="I40" s="35">
        <v>419</v>
      </c>
      <c r="J40" s="46">
        <v>276</v>
      </c>
      <c r="K40" s="46">
        <v>575</v>
      </c>
      <c r="L40" s="46">
        <v>892</v>
      </c>
      <c r="M40" s="46">
        <v>551</v>
      </c>
      <c r="N40" s="46">
        <v>765</v>
      </c>
      <c r="O40" s="46">
        <v>3</v>
      </c>
      <c r="P40" s="46" t="s">
        <v>20</v>
      </c>
      <c r="Q40" s="46" t="s">
        <v>20</v>
      </c>
      <c r="R40" s="46" t="s">
        <v>20</v>
      </c>
      <c r="S40" s="46" t="s">
        <v>20</v>
      </c>
      <c r="T40" s="46" t="s">
        <v>20</v>
      </c>
      <c r="U40" s="46" t="s">
        <v>20</v>
      </c>
      <c r="V40" s="46" t="s">
        <v>20</v>
      </c>
      <c r="W40" s="46" t="s">
        <v>20</v>
      </c>
      <c r="X40" s="46" t="s">
        <v>20</v>
      </c>
      <c r="Y40" s="46" t="s">
        <v>20</v>
      </c>
      <c r="Z40" s="43" t="s">
        <v>20</v>
      </c>
      <c r="AA40" s="43" t="s">
        <v>20</v>
      </c>
      <c r="AB40" s="43" t="s">
        <v>20</v>
      </c>
      <c r="AC40" s="43">
        <v>149</v>
      </c>
      <c r="AD40" s="43" t="s">
        <v>20</v>
      </c>
      <c r="AE40" s="43" t="s">
        <v>20</v>
      </c>
      <c r="AF40" s="43" t="s">
        <v>20</v>
      </c>
      <c r="AG40" s="43" t="s">
        <v>20</v>
      </c>
      <c r="AH40" s="43" t="s">
        <v>20</v>
      </c>
      <c r="AI40" s="43" t="s">
        <v>20</v>
      </c>
      <c r="AJ40" s="43">
        <v>978</v>
      </c>
      <c r="AK40" s="43" t="s">
        <v>20</v>
      </c>
      <c r="AL40" s="49" t="s">
        <v>20</v>
      </c>
      <c r="AM40" s="49">
        <v>3689</v>
      </c>
      <c r="AN40" s="49">
        <v>2720</v>
      </c>
      <c r="AO40" s="49">
        <v>3491</v>
      </c>
      <c r="AP40" s="57">
        <v>976</v>
      </c>
      <c r="AQ40" s="63">
        <v>1283</v>
      </c>
      <c r="AR40" s="57">
        <v>2077</v>
      </c>
      <c r="AS40" s="57">
        <v>1753</v>
      </c>
      <c r="AT40" s="45">
        <v>1510</v>
      </c>
      <c r="AU40" s="45">
        <v>801</v>
      </c>
      <c r="AV40" s="45">
        <v>5828</v>
      </c>
      <c r="AW40" s="45">
        <v>2589</v>
      </c>
      <c r="AX40" s="45">
        <v>1529</v>
      </c>
      <c r="AY40" s="45">
        <v>3506</v>
      </c>
      <c r="AZ40" s="45">
        <v>1695</v>
      </c>
      <c r="BA40" s="45">
        <v>1686</v>
      </c>
      <c r="BB40" s="45">
        <v>3244</v>
      </c>
      <c r="BC40" s="45">
        <v>1247</v>
      </c>
      <c r="BD40" s="45">
        <v>4980</v>
      </c>
      <c r="BE40" s="45">
        <v>7872</v>
      </c>
      <c r="BF40" s="45">
        <v>5462.03</v>
      </c>
      <c r="BG40" s="45">
        <v>15817</v>
      </c>
      <c r="BH40" s="45">
        <v>9136.82</v>
      </c>
      <c r="BI40" s="45">
        <v>3238.58</v>
      </c>
      <c r="BJ40" s="45">
        <v>3077.07</v>
      </c>
      <c r="BK40" s="45">
        <v>3554.62</v>
      </c>
      <c r="BL40" s="45">
        <v>4116.57</v>
      </c>
      <c r="BM40" s="45">
        <v>201.5</v>
      </c>
      <c r="BN40" s="45">
        <v>0</v>
      </c>
      <c r="BO40" s="45">
        <v>2120.87</v>
      </c>
      <c r="BP40" s="45">
        <v>1596.8</v>
      </c>
      <c r="BQ40" s="45">
        <v>85</v>
      </c>
      <c r="BR40" s="45">
        <v>158</v>
      </c>
      <c r="BS40" s="45">
        <v>235</v>
      </c>
      <c r="BT40" s="45">
        <v>78761</v>
      </c>
      <c r="BU40" s="45">
        <v>132556</v>
      </c>
      <c r="BV40" s="45">
        <v>143795</v>
      </c>
      <c r="BW40" s="45">
        <v>46306</v>
      </c>
      <c r="BX40" s="45">
        <v>41459</v>
      </c>
      <c r="BY40" s="45">
        <v>94944</v>
      </c>
      <c r="BZ40" s="45">
        <v>65104</v>
      </c>
      <c r="CA40" s="45">
        <v>125672</v>
      </c>
      <c r="CB40" s="45">
        <v>94374</v>
      </c>
      <c r="CC40" s="45">
        <v>4458</v>
      </c>
      <c r="CD40" s="45">
        <v>182334.72</v>
      </c>
      <c r="CE40" s="45">
        <v>4187.1760000000004</v>
      </c>
      <c r="CF40" s="45">
        <v>61851.057999999997</v>
      </c>
      <c r="CG40" s="45"/>
    </row>
    <row r="41" spans="1:85" ht="16.5" customHeight="1" x14ac:dyDescent="0.2">
      <c r="A41" s="24" t="s">
        <v>19</v>
      </c>
      <c r="B41" s="29"/>
      <c r="C41" s="29"/>
      <c r="D41" s="29"/>
      <c r="E41" s="29"/>
      <c r="F41" s="29"/>
      <c r="G41" s="29"/>
      <c r="H41" s="29"/>
      <c r="I41" s="29"/>
      <c r="J41" s="29"/>
      <c r="K41" s="29"/>
      <c r="L41" s="29"/>
      <c r="M41" s="29"/>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78"/>
      <c r="CE41" s="37"/>
      <c r="CF41" s="37"/>
      <c r="CG41" s="37"/>
    </row>
    <row r="42" spans="1:85" ht="16.5" customHeight="1" x14ac:dyDescent="0.2">
      <c r="A42" s="22" t="s">
        <v>6</v>
      </c>
      <c r="B42" s="36">
        <v>477014</v>
      </c>
      <c r="C42" s="36">
        <v>498349</v>
      </c>
      <c r="D42" s="36">
        <v>422763</v>
      </c>
      <c r="E42" s="36">
        <v>277743</v>
      </c>
      <c r="F42" s="36">
        <v>228151</v>
      </c>
      <c r="G42" s="36">
        <v>274238</v>
      </c>
      <c r="H42" s="36">
        <v>247302</v>
      </c>
      <c r="I42" s="36">
        <v>246767</v>
      </c>
      <c r="J42" s="36">
        <v>262999</v>
      </c>
      <c r="K42" s="36">
        <v>264021</v>
      </c>
      <c r="L42" s="36">
        <v>248186</v>
      </c>
      <c r="M42" s="36">
        <v>244252</v>
      </c>
      <c r="N42" s="38">
        <v>223610</v>
      </c>
      <c r="O42" s="38">
        <v>245224</v>
      </c>
      <c r="P42" s="38">
        <v>259046</v>
      </c>
      <c r="Q42" s="38">
        <v>191928</v>
      </c>
      <c r="R42" s="38">
        <v>198201</v>
      </c>
      <c r="S42" s="38">
        <v>223712</v>
      </c>
      <c r="T42" s="38">
        <v>244105</v>
      </c>
      <c r="U42" s="38">
        <v>237232</v>
      </c>
      <c r="V42" s="38">
        <v>238356</v>
      </c>
      <c r="W42" s="38">
        <v>306449</v>
      </c>
      <c r="X42" s="38">
        <v>265397</v>
      </c>
      <c r="Y42" s="38">
        <v>214351</v>
      </c>
      <c r="Z42" s="38">
        <v>221319</v>
      </c>
      <c r="AA42" s="38">
        <v>243065</v>
      </c>
      <c r="AB42" s="38">
        <v>282914</v>
      </c>
      <c r="AC42" s="38">
        <v>271618</v>
      </c>
      <c r="AD42" s="38">
        <v>283760</v>
      </c>
      <c r="AE42" s="38">
        <v>312149</v>
      </c>
      <c r="AF42" s="38">
        <v>308412</v>
      </c>
      <c r="AG42" s="38">
        <v>285426</v>
      </c>
      <c r="AH42" s="38">
        <v>232897</v>
      </c>
      <c r="AI42" s="38">
        <v>267586</v>
      </c>
      <c r="AJ42" s="38">
        <v>242944</v>
      </c>
      <c r="AK42" s="38">
        <v>273936</v>
      </c>
      <c r="AL42" s="38">
        <v>189194</v>
      </c>
      <c r="AM42" s="38">
        <v>237244</v>
      </c>
      <c r="AN42" s="38">
        <v>161476</v>
      </c>
      <c r="AO42" s="38">
        <v>234948</v>
      </c>
      <c r="AP42" s="38">
        <v>414262</v>
      </c>
      <c r="AQ42" s="38">
        <v>537188</v>
      </c>
      <c r="AR42" s="38">
        <v>461536</v>
      </c>
      <c r="AS42" s="38">
        <v>452557</v>
      </c>
      <c r="AT42" s="38">
        <v>441106</v>
      </c>
      <c r="AU42" s="38">
        <v>489570</v>
      </c>
      <c r="AV42" s="38">
        <v>441811</v>
      </c>
      <c r="AW42" s="38">
        <v>425226</v>
      </c>
      <c r="AX42" s="38">
        <v>419271</v>
      </c>
      <c r="AY42" s="38">
        <v>517961</v>
      </c>
      <c r="AZ42" s="38">
        <v>440206</v>
      </c>
      <c r="BA42" s="38">
        <v>449821</v>
      </c>
      <c r="BB42" s="38">
        <v>452066</v>
      </c>
      <c r="BC42" s="38">
        <v>518827</v>
      </c>
      <c r="BD42" s="38">
        <v>345424</v>
      </c>
      <c r="BE42" s="38">
        <v>426594</v>
      </c>
      <c r="BF42" s="38">
        <v>371894.22</v>
      </c>
      <c r="BG42" s="38">
        <v>388864.26999999996</v>
      </c>
      <c r="BH42" s="38">
        <v>335769.80999999994</v>
      </c>
      <c r="BI42" s="38">
        <v>356715.15</v>
      </c>
      <c r="BJ42" s="38">
        <v>266986.49999999994</v>
      </c>
      <c r="BK42" s="38">
        <v>214685</v>
      </c>
      <c r="BL42" s="38">
        <v>261833.31</v>
      </c>
      <c r="BM42" s="38">
        <v>263119.88</v>
      </c>
      <c r="BN42" s="38">
        <v>247897.84999999998</v>
      </c>
      <c r="BO42" s="38">
        <v>290750.16000000003</v>
      </c>
      <c r="BP42" s="38">
        <v>203909.4</v>
      </c>
      <c r="BQ42" s="38">
        <v>212318</v>
      </c>
      <c r="BR42" s="38">
        <v>216326</v>
      </c>
      <c r="BS42" s="38">
        <v>211693</v>
      </c>
      <c r="BT42" s="38">
        <v>256895.7</v>
      </c>
      <c r="BU42" s="38">
        <v>223028.4</v>
      </c>
      <c r="BV42" s="38">
        <v>240133</v>
      </c>
      <c r="BW42" s="38">
        <v>240199</v>
      </c>
      <c r="BX42" s="38">
        <v>280490</v>
      </c>
      <c r="BY42" s="38">
        <v>275518.3</v>
      </c>
      <c r="BZ42" s="38">
        <v>227178.3</v>
      </c>
      <c r="CA42" s="38">
        <v>266407.40000000002</v>
      </c>
      <c r="CB42" s="38">
        <v>226384.4</v>
      </c>
      <c r="CC42" s="38">
        <v>279539.40000000002</v>
      </c>
      <c r="CD42" s="38">
        <v>238742.43</v>
      </c>
      <c r="CE42" s="38">
        <v>274611.64575999993</v>
      </c>
      <c r="CF42" s="38">
        <v>272639.00199999998</v>
      </c>
      <c r="CG42" s="38"/>
    </row>
    <row r="43" spans="1:85" ht="16.5" customHeight="1" x14ac:dyDescent="0.2">
      <c r="A43" s="22" t="s">
        <v>7</v>
      </c>
      <c r="B43" s="36">
        <v>26846</v>
      </c>
      <c r="C43" s="36">
        <v>28772</v>
      </c>
      <c r="D43" s="36">
        <v>25087</v>
      </c>
      <c r="E43" s="36">
        <v>7151</v>
      </c>
      <c r="F43" s="36">
        <v>5941</v>
      </c>
      <c r="G43" s="36">
        <v>7315</v>
      </c>
      <c r="H43" s="36">
        <v>4975</v>
      </c>
      <c r="I43" s="36">
        <v>5952</v>
      </c>
      <c r="J43" s="36">
        <v>5530</v>
      </c>
      <c r="K43" s="36">
        <v>6195</v>
      </c>
      <c r="L43" s="36">
        <v>5158</v>
      </c>
      <c r="M43" s="36">
        <v>4259</v>
      </c>
      <c r="N43" s="36">
        <v>7323</v>
      </c>
      <c r="O43" s="36">
        <v>5125</v>
      </c>
      <c r="P43" s="36">
        <v>7635</v>
      </c>
      <c r="Q43" s="36">
        <v>6524</v>
      </c>
      <c r="R43" s="36">
        <v>4458</v>
      </c>
      <c r="S43" s="36">
        <v>6422</v>
      </c>
      <c r="T43" s="36">
        <v>8334</v>
      </c>
      <c r="U43" s="36">
        <v>4501</v>
      </c>
      <c r="V43" s="36">
        <v>4313</v>
      </c>
      <c r="W43" s="36">
        <v>6048</v>
      </c>
      <c r="X43" s="36">
        <v>7614</v>
      </c>
      <c r="Y43" s="36">
        <v>5057</v>
      </c>
      <c r="Z43" s="36">
        <v>3870</v>
      </c>
      <c r="AA43" s="36">
        <v>3504</v>
      </c>
      <c r="AB43" s="36">
        <v>6451</v>
      </c>
      <c r="AC43" s="36">
        <v>9172</v>
      </c>
      <c r="AD43" s="36">
        <v>5115</v>
      </c>
      <c r="AE43" s="36">
        <v>4412</v>
      </c>
      <c r="AF43" s="36">
        <v>5718</v>
      </c>
      <c r="AG43" s="36">
        <v>6509</v>
      </c>
      <c r="AH43" s="36">
        <v>6144</v>
      </c>
      <c r="AI43" s="36">
        <v>6897</v>
      </c>
      <c r="AJ43" s="36">
        <v>3336</v>
      </c>
      <c r="AK43" s="36">
        <v>7762</v>
      </c>
      <c r="AL43" s="36">
        <v>7601</v>
      </c>
      <c r="AM43" s="36">
        <v>9269</v>
      </c>
      <c r="AN43" s="36">
        <v>2720</v>
      </c>
      <c r="AO43" s="36">
        <v>3491</v>
      </c>
      <c r="AP43" s="36">
        <v>16697</v>
      </c>
      <c r="AQ43" s="36">
        <v>12713</v>
      </c>
      <c r="AR43" s="36">
        <v>12701</v>
      </c>
      <c r="AS43" s="36">
        <v>12150</v>
      </c>
      <c r="AT43" s="36">
        <v>11388</v>
      </c>
      <c r="AU43" s="36">
        <v>11106</v>
      </c>
      <c r="AV43" s="36">
        <v>12255</v>
      </c>
      <c r="AW43" s="36">
        <v>13173</v>
      </c>
      <c r="AX43" s="36">
        <v>9683</v>
      </c>
      <c r="AY43" s="36">
        <v>11869</v>
      </c>
      <c r="AZ43" s="36">
        <v>9721</v>
      </c>
      <c r="BA43" s="36">
        <v>13962</v>
      </c>
      <c r="BB43" s="36">
        <v>13602</v>
      </c>
      <c r="BC43" s="36">
        <v>18641</v>
      </c>
      <c r="BD43" s="36">
        <v>21136</v>
      </c>
      <c r="BE43" s="36">
        <v>20179</v>
      </c>
      <c r="BF43" s="36">
        <v>25854.39</v>
      </c>
      <c r="BG43" s="36">
        <v>38788.1</v>
      </c>
      <c r="BH43" s="36">
        <v>29770.44</v>
      </c>
      <c r="BI43" s="36">
        <v>21964.959999999999</v>
      </c>
      <c r="BJ43" s="36">
        <v>13081.57</v>
      </c>
      <c r="BK43" s="36">
        <v>17368.61</v>
      </c>
      <c r="BL43" s="36">
        <v>29710.7</v>
      </c>
      <c r="BM43" s="36">
        <v>18627.45</v>
      </c>
      <c r="BN43" s="36">
        <v>16748</v>
      </c>
      <c r="BO43" s="36">
        <v>19560.990000000002</v>
      </c>
      <c r="BP43" s="36">
        <v>14086.900000000001</v>
      </c>
      <c r="BQ43" s="36">
        <v>14962</v>
      </c>
      <c r="BR43" s="38">
        <v>19571</v>
      </c>
      <c r="BS43" s="38">
        <v>12116</v>
      </c>
      <c r="BT43" s="38">
        <v>96126.399999999994</v>
      </c>
      <c r="BU43" s="38">
        <v>166582.29999999999</v>
      </c>
      <c r="BV43" s="38">
        <v>206958</v>
      </c>
      <c r="BW43" s="38">
        <v>137778</v>
      </c>
      <c r="BX43" s="38">
        <v>149029.1</v>
      </c>
      <c r="BY43" s="38">
        <v>204786</v>
      </c>
      <c r="BZ43" s="38">
        <v>143697.4</v>
      </c>
      <c r="CA43" s="38">
        <v>162110.6</v>
      </c>
      <c r="CB43" s="38">
        <v>202597.5</v>
      </c>
      <c r="CC43" s="38">
        <v>173661.7</v>
      </c>
      <c r="CD43" s="38">
        <v>236385.63</v>
      </c>
      <c r="CE43" s="38">
        <v>164343.30299999999</v>
      </c>
      <c r="CF43" s="38">
        <v>123503.12</v>
      </c>
      <c r="CG43" s="38"/>
    </row>
    <row r="44" spans="1:85" ht="16.5" customHeight="1" x14ac:dyDescent="0.2">
      <c r="A44" s="25"/>
      <c r="B44" s="3"/>
      <c r="C44" s="3"/>
      <c r="D44" s="3"/>
      <c r="E44" s="3"/>
      <c r="F44" s="3"/>
      <c r="G44" s="3"/>
      <c r="H44" s="3"/>
      <c r="I44" s="3"/>
      <c r="J44" s="3"/>
      <c r="K44" s="3"/>
      <c r="L44" s="3"/>
      <c r="M44" s="3"/>
    </row>
    <row r="45" spans="1:85" ht="16.5" customHeight="1" x14ac:dyDescent="0.2">
      <c r="A45" s="7" t="s">
        <v>0</v>
      </c>
      <c r="B45" s="40"/>
      <c r="C45" s="40"/>
      <c r="D45" s="40"/>
      <c r="E45" s="40"/>
      <c r="F45" s="40"/>
      <c r="G45" s="3"/>
      <c r="H45" s="3"/>
      <c r="I45" s="3"/>
      <c r="J45" s="3"/>
      <c r="K45" s="3"/>
      <c r="L45" s="3"/>
      <c r="M45" s="3"/>
      <c r="BY45" s="76"/>
      <c r="BZ45" s="76"/>
      <c r="CA45" s="76"/>
      <c r="CB45" s="76"/>
    </row>
    <row r="46" spans="1:85" ht="16.5" customHeight="1" x14ac:dyDescent="0.2">
      <c r="A46" s="1" t="s">
        <v>17</v>
      </c>
      <c r="B46" s="8"/>
      <c r="C46" s="8"/>
      <c r="D46" s="8"/>
      <c r="E46" s="8"/>
      <c r="F46" s="8"/>
      <c r="G46" s="8"/>
      <c r="H46" s="8"/>
      <c r="I46" s="8"/>
      <c r="J46" s="8"/>
      <c r="K46" s="8"/>
      <c r="L46" s="8"/>
      <c r="M46" s="8"/>
      <c r="BY46" s="76"/>
      <c r="BZ46" s="76"/>
      <c r="CA46" s="76"/>
      <c r="CB46" s="76"/>
    </row>
    <row r="47" spans="1:85" ht="16.5" customHeight="1" x14ac:dyDescent="0.2">
      <c r="A47" s="1" t="s">
        <v>18</v>
      </c>
      <c r="B47" s="8"/>
      <c r="C47" s="8"/>
      <c r="D47" s="8"/>
      <c r="E47" s="8"/>
      <c r="F47" s="8"/>
      <c r="G47" s="8"/>
      <c r="H47" s="8"/>
      <c r="I47" s="8"/>
      <c r="J47" s="8"/>
      <c r="K47" s="8"/>
      <c r="L47" s="8"/>
      <c r="M47" s="8"/>
    </row>
    <row r="48" spans="1:85" x14ac:dyDescent="0.2">
      <c r="B48" s="8"/>
      <c r="C48" s="8"/>
      <c r="D48" s="8"/>
      <c r="E48" s="8"/>
      <c r="F48" s="8"/>
      <c r="G48" s="8"/>
      <c r="H48" s="8"/>
      <c r="I48" s="8"/>
      <c r="J48" s="8"/>
      <c r="K48" s="8"/>
      <c r="L48" s="8"/>
      <c r="M48" s="8"/>
    </row>
    <row r="49" spans="1:13" x14ac:dyDescent="0.2">
      <c r="A49" s="19"/>
      <c r="B49" s="10"/>
      <c r="C49" s="10"/>
      <c r="D49" s="10"/>
      <c r="E49" s="10"/>
      <c r="F49" s="3"/>
      <c r="G49" s="3"/>
      <c r="H49" s="3"/>
      <c r="I49" s="3"/>
      <c r="J49" s="3"/>
      <c r="K49" s="3"/>
      <c r="L49" s="3"/>
      <c r="M49" s="3"/>
    </row>
    <row r="50" spans="1:13" x14ac:dyDescent="0.2">
      <c r="A50" s="18"/>
      <c r="B50" s="10"/>
      <c r="C50" s="10"/>
      <c r="D50" s="10"/>
      <c r="E50" s="10"/>
      <c r="F50" s="3"/>
      <c r="G50" s="3"/>
      <c r="H50" s="3"/>
      <c r="I50" s="3"/>
      <c r="J50" s="3"/>
      <c r="K50" s="3"/>
      <c r="L50" s="3"/>
      <c r="M50" s="3"/>
    </row>
    <row r="51" spans="1:13" x14ac:dyDescent="0.2">
      <c r="B51" s="10"/>
      <c r="C51" s="10"/>
      <c r="D51" s="10"/>
      <c r="E51" s="10"/>
      <c r="F51" s="3"/>
      <c r="G51" s="3"/>
      <c r="H51" s="3"/>
      <c r="I51" s="3"/>
      <c r="J51" s="3"/>
      <c r="K51" s="3"/>
      <c r="L51" s="3"/>
      <c r="M51" s="3"/>
    </row>
    <row r="52" spans="1:13" x14ac:dyDescent="0.2">
      <c r="B52" s="10"/>
      <c r="C52" s="10"/>
      <c r="D52" s="10"/>
      <c r="E52" s="10"/>
      <c r="F52" s="3"/>
      <c r="G52" s="3"/>
      <c r="H52" s="3"/>
      <c r="I52" s="3"/>
      <c r="J52" s="3"/>
      <c r="K52" s="3"/>
      <c r="L52" s="3"/>
      <c r="M52" s="3"/>
    </row>
    <row r="53" spans="1:13" x14ac:dyDescent="0.2">
      <c r="B53" s="10"/>
      <c r="C53" s="10"/>
      <c r="D53" s="10"/>
      <c r="E53" s="10"/>
      <c r="F53" s="3"/>
      <c r="G53" s="3"/>
      <c r="H53" s="3"/>
      <c r="I53" s="3"/>
      <c r="J53" s="3"/>
      <c r="K53" s="3"/>
      <c r="L53" s="3"/>
      <c r="M53" s="3"/>
    </row>
    <row r="54" spans="1:13" x14ac:dyDescent="0.2">
      <c r="B54" s="10"/>
      <c r="C54" s="10"/>
      <c r="D54" s="10"/>
      <c r="E54" s="10"/>
      <c r="F54" s="3"/>
      <c r="G54" s="3"/>
      <c r="H54" s="3"/>
      <c r="I54" s="3"/>
      <c r="J54" s="3"/>
      <c r="K54" s="3"/>
      <c r="L54" s="3"/>
      <c r="M54" s="3"/>
    </row>
    <row r="55" spans="1:13" x14ac:dyDescent="0.2">
      <c r="B55" s="10"/>
      <c r="C55" s="10"/>
      <c r="D55" s="10"/>
      <c r="E55" s="10"/>
      <c r="F55" s="3"/>
      <c r="G55" s="3"/>
      <c r="H55" s="3"/>
      <c r="I55" s="3"/>
      <c r="J55" s="3"/>
      <c r="K55" s="3"/>
      <c r="L55" s="3"/>
      <c r="M55" s="3"/>
    </row>
    <row r="56" spans="1:13" x14ac:dyDescent="0.2">
      <c r="B56" s="12"/>
      <c r="C56" s="12"/>
      <c r="D56" s="12"/>
      <c r="E56" s="12"/>
      <c r="F56" s="3"/>
      <c r="G56" s="3"/>
      <c r="H56" s="3"/>
      <c r="I56" s="3"/>
      <c r="J56" s="3"/>
      <c r="K56" s="3"/>
      <c r="L56" s="3"/>
      <c r="M56" s="3"/>
    </row>
    <row r="57" spans="1:13" x14ac:dyDescent="0.2">
      <c r="B57" s="10"/>
      <c r="C57" s="10"/>
      <c r="D57" s="10"/>
      <c r="E57" s="10"/>
      <c r="F57" s="3"/>
      <c r="G57" s="3"/>
      <c r="H57" s="3"/>
      <c r="I57" s="3"/>
      <c r="J57" s="3"/>
      <c r="K57" s="3"/>
      <c r="L57" s="3"/>
      <c r="M57" s="3"/>
    </row>
    <row r="58" spans="1:13" x14ac:dyDescent="0.2">
      <c r="B58" s="10"/>
      <c r="C58" s="10"/>
      <c r="D58" s="10"/>
      <c r="E58" s="10"/>
      <c r="F58" s="3"/>
      <c r="G58" s="3"/>
      <c r="H58" s="3"/>
      <c r="I58" s="3"/>
      <c r="J58" s="3"/>
      <c r="K58" s="3"/>
      <c r="L58" s="3"/>
      <c r="M58" s="3"/>
    </row>
    <row r="59" spans="1:13" x14ac:dyDescent="0.2">
      <c r="B59" s="9"/>
      <c r="C59" s="9"/>
      <c r="D59" s="9"/>
      <c r="E59" s="9"/>
      <c r="F59" s="3"/>
      <c r="G59" s="3"/>
      <c r="H59" s="3"/>
      <c r="I59" s="3"/>
      <c r="J59" s="3"/>
      <c r="K59" s="3"/>
      <c r="L59" s="3"/>
      <c r="M59" s="3"/>
    </row>
    <row r="60" spans="1:13" x14ac:dyDescent="0.2">
      <c r="B60" s="1"/>
      <c r="C60" s="1"/>
      <c r="D60" s="1"/>
      <c r="E60" s="1"/>
      <c r="F60" s="3"/>
      <c r="G60" s="3"/>
      <c r="H60" s="3"/>
      <c r="I60" s="3"/>
      <c r="J60" s="3"/>
      <c r="K60" s="3"/>
      <c r="L60" s="3"/>
      <c r="M60" s="3"/>
    </row>
    <row r="61" spans="1:13" x14ac:dyDescent="0.2">
      <c r="B61" s="1"/>
      <c r="C61" s="1"/>
      <c r="D61" s="1"/>
      <c r="E61" s="1"/>
      <c r="F61" s="3"/>
      <c r="G61" s="3"/>
      <c r="H61" s="3"/>
      <c r="I61" s="3"/>
      <c r="J61" s="3"/>
      <c r="K61" s="3"/>
      <c r="L61" s="3"/>
      <c r="M61" s="3"/>
    </row>
    <row r="62" spans="1:13" x14ac:dyDescent="0.2">
      <c r="B62" s="10"/>
      <c r="C62" s="10"/>
      <c r="D62" s="10"/>
      <c r="E62" s="10"/>
      <c r="F62" s="3"/>
      <c r="G62" s="3"/>
      <c r="H62" s="3"/>
      <c r="I62" s="3"/>
      <c r="J62" s="3"/>
      <c r="K62" s="3"/>
      <c r="L62" s="3"/>
      <c r="M62" s="3"/>
    </row>
    <row r="63" spans="1:13" x14ac:dyDescent="0.2">
      <c r="B63" s="13"/>
      <c r="C63" s="13"/>
      <c r="D63" s="13"/>
      <c r="E63" s="13"/>
      <c r="F63" s="3"/>
      <c r="G63" s="3"/>
      <c r="H63" s="3"/>
      <c r="I63" s="3"/>
      <c r="J63" s="3"/>
      <c r="K63" s="3"/>
      <c r="L63" s="3"/>
      <c r="M63" s="3"/>
    </row>
    <row r="64" spans="1:13" x14ac:dyDescent="0.2">
      <c r="B64" s="1"/>
      <c r="C64" s="1"/>
      <c r="D64" s="1"/>
      <c r="E64" s="1"/>
      <c r="F64" s="3"/>
      <c r="G64" s="3"/>
      <c r="H64" s="3"/>
      <c r="I64" s="3"/>
      <c r="J64" s="3"/>
      <c r="K64" s="3"/>
      <c r="L64" s="3"/>
      <c r="M64" s="3"/>
    </row>
    <row r="65" spans="2:5" x14ac:dyDescent="0.2">
      <c r="B65" s="11"/>
      <c r="C65" s="11"/>
      <c r="D65" s="11"/>
      <c r="E65" s="11"/>
    </row>
    <row r="66" spans="2:5" x14ac:dyDescent="0.2">
      <c r="B66" s="1"/>
      <c r="C66" s="1"/>
      <c r="D66" s="1"/>
      <c r="E66" s="1"/>
    </row>
    <row r="67" spans="2:5" x14ac:dyDescent="0.2">
      <c r="B67" s="11"/>
      <c r="C67" s="11"/>
      <c r="D67" s="11"/>
      <c r="E67" s="11"/>
    </row>
    <row r="68" spans="2:5" x14ac:dyDescent="0.2">
      <c r="B68" s="10"/>
      <c r="C68" s="10"/>
      <c r="D68" s="10"/>
      <c r="E68" s="10"/>
    </row>
    <row r="69" spans="2:5" x14ac:dyDescent="0.2">
      <c r="B69" s="10"/>
      <c r="C69" s="10"/>
      <c r="D69" s="10"/>
      <c r="E69" s="10"/>
    </row>
    <row r="70" spans="2:5" x14ac:dyDescent="0.2">
      <c r="B70" s="10"/>
      <c r="C70" s="10"/>
      <c r="D70" s="10"/>
      <c r="E70" s="10"/>
    </row>
    <row r="71" spans="2:5" x14ac:dyDescent="0.2">
      <c r="B71" s="10"/>
      <c r="C71" s="10"/>
      <c r="D71" s="10"/>
      <c r="E71" s="10"/>
    </row>
    <row r="72" spans="2:5" x14ac:dyDescent="0.2">
      <c r="B72" s="10"/>
      <c r="C72" s="10"/>
      <c r="D72" s="10"/>
      <c r="E72" s="10"/>
    </row>
    <row r="73" spans="2:5" x14ac:dyDescent="0.2">
      <c r="B73" s="10"/>
      <c r="C73" s="10"/>
      <c r="D73" s="10"/>
      <c r="E73" s="10"/>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row r="266" spans="2:5" x14ac:dyDescent="0.2">
      <c r="B266" s="3"/>
      <c r="C266" s="3"/>
      <c r="D266" s="3"/>
      <c r="E266" s="3"/>
    </row>
    <row r="267" spans="2:5" x14ac:dyDescent="0.2">
      <c r="B267" s="3"/>
      <c r="C267" s="3"/>
      <c r="D267" s="3"/>
      <c r="E267" s="3"/>
    </row>
    <row r="268" spans="2:5" x14ac:dyDescent="0.2">
      <c r="B268" s="3"/>
      <c r="C268" s="3"/>
      <c r="D268" s="3"/>
      <c r="E268" s="3"/>
    </row>
    <row r="269" spans="2:5" x14ac:dyDescent="0.2">
      <c r="B269" s="3"/>
      <c r="C269" s="3"/>
      <c r="D269" s="3"/>
      <c r="E269" s="3"/>
    </row>
    <row r="270" spans="2:5" x14ac:dyDescent="0.2">
      <c r="B270" s="3"/>
      <c r="C270" s="3"/>
      <c r="D270" s="3"/>
      <c r="E270" s="3"/>
    </row>
    <row r="271" spans="2:5" x14ac:dyDescent="0.2">
      <c r="B271" s="3"/>
      <c r="C271" s="3"/>
      <c r="D271" s="3"/>
      <c r="E271" s="3"/>
    </row>
    <row r="272" spans="2:5" x14ac:dyDescent="0.2">
      <c r="B272" s="3"/>
      <c r="C272" s="3"/>
      <c r="D272" s="3"/>
      <c r="E272" s="3"/>
    </row>
    <row r="273" spans="2:5" x14ac:dyDescent="0.2">
      <c r="B273" s="3"/>
      <c r="C273" s="3"/>
      <c r="D273" s="3"/>
      <c r="E273" s="3"/>
    </row>
    <row r="274" spans="2:5" x14ac:dyDescent="0.2">
      <c r="B274" s="3"/>
      <c r="C274" s="3"/>
      <c r="D274" s="3"/>
      <c r="E274" s="3"/>
    </row>
    <row r="275" spans="2:5" x14ac:dyDescent="0.2">
      <c r="B275" s="3"/>
      <c r="C275" s="3"/>
      <c r="D275" s="3"/>
      <c r="E275" s="3"/>
    </row>
    <row r="276" spans="2:5" x14ac:dyDescent="0.2">
      <c r="B276" s="3"/>
      <c r="C276" s="3"/>
      <c r="D276" s="3"/>
      <c r="E276" s="3"/>
    </row>
    <row r="277" spans="2:5" x14ac:dyDescent="0.2">
      <c r="B277" s="3"/>
      <c r="C277" s="3"/>
      <c r="D277" s="3"/>
      <c r="E277" s="3"/>
    </row>
    <row r="278" spans="2:5" x14ac:dyDescent="0.2">
      <c r="B278" s="3"/>
      <c r="C278" s="3"/>
      <c r="D278" s="3"/>
      <c r="E278" s="3"/>
    </row>
    <row r="279" spans="2:5" x14ac:dyDescent="0.2">
      <c r="B279" s="3"/>
      <c r="C279" s="3"/>
      <c r="D279" s="3"/>
      <c r="E279" s="3"/>
    </row>
    <row r="280" spans="2:5" x14ac:dyDescent="0.2">
      <c r="B280" s="3"/>
      <c r="C280" s="3"/>
      <c r="D280" s="3"/>
      <c r="E280" s="3"/>
    </row>
    <row r="281" spans="2:5" x14ac:dyDescent="0.2">
      <c r="B281" s="3"/>
      <c r="C281" s="3"/>
      <c r="D281" s="3"/>
      <c r="E281" s="3"/>
    </row>
    <row r="282" spans="2:5" x14ac:dyDescent="0.2">
      <c r="B282" s="3"/>
      <c r="C282" s="3"/>
      <c r="D282" s="3"/>
      <c r="E282" s="3"/>
    </row>
    <row r="283" spans="2:5" x14ac:dyDescent="0.2">
      <c r="B283" s="3"/>
      <c r="C283" s="3"/>
      <c r="D283" s="3"/>
      <c r="E283" s="3"/>
    </row>
    <row r="284" spans="2:5" x14ac:dyDescent="0.2">
      <c r="B284" s="3"/>
      <c r="C284" s="3"/>
      <c r="D284" s="3"/>
      <c r="E284" s="3"/>
    </row>
    <row r="285" spans="2:5" x14ac:dyDescent="0.2">
      <c r="B285" s="3"/>
      <c r="C285" s="3"/>
      <c r="D285" s="3"/>
      <c r="E285" s="3"/>
    </row>
    <row r="286" spans="2:5" x14ac:dyDescent="0.2">
      <c r="B286" s="3"/>
      <c r="C286" s="3"/>
      <c r="D286" s="3"/>
      <c r="E286" s="3"/>
    </row>
    <row r="287" spans="2:5" x14ac:dyDescent="0.2">
      <c r="B287" s="3"/>
      <c r="C287" s="3"/>
      <c r="D287" s="3"/>
      <c r="E287" s="3"/>
    </row>
    <row r="288" spans="2:5" x14ac:dyDescent="0.2">
      <c r="B288" s="3"/>
      <c r="C288" s="3"/>
      <c r="D288" s="3"/>
      <c r="E288" s="3"/>
    </row>
    <row r="289" spans="2:5" x14ac:dyDescent="0.2">
      <c r="B289" s="3"/>
      <c r="C289" s="3"/>
      <c r="D289" s="3"/>
      <c r="E289" s="3"/>
    </row>
    <row r="290" spans="2:5" x14ac:dyDescent="0.2">
      <c r="B290" s="3"/>
      <c r="C290" s="3"/>
      <c r="D290" s="3"/>
      <c r="E290" s="3"/>
    </row>
    <row r="291" spans="2:5" x14ac:dyDescent="0.2">
      <c r="B291" s="3"/>
      <c r="C291" s="3"/>
      <c r="D291" s="3"/>
      <c r="E291" s="3"/>
    </row>
    <row r="292" spans="2:5" x14ac:dyDescent="0.2">
      <c r="B292" s="3"/>
      <c r="C292" s="3"/>
      <c r="D292" s="3"/>
      <c r="E292" s="3"/>
    </row>
    <row r="293" spans="2:5" x14ac:dyDescent="0.2">
      <c r="B293" s="3"/>
      <c r="C293" s="3"/>
      <c r="D293" s="3"/>
      <c r="E293" s="3"/>
    </row>
    <row r="294" spans="2:5" x14ac:dyDescent="0.2">
      <c r="B294" s="3"/>
      <c r="C294" s="3"/>
      <c r="D294" s="3"/>
      <c r="E294" s="3"/>
    </row>
  </sheetData>
  <mergeCells count="21">
    <mergeCell ref="V3:Y3"/>
    <mergeCell ref="B3:E3"/>
    <mergeCell ref="F3:I3"/>
    <mergeCell ref="J3:M3"/>
    <mergeCell ref="N3:Q3"/>
    <mergeCell ref="R3:U3"/>
    <mergeCell ref="CD3:CG3"/>
    <mergeCell ref="BZ3:CC3"/>
    <mergeCell ref="BV3:BY3"/>
    <mergeCell ref="BR3:BU3"/>
    <mergeCell ref="Z3:AC3"/>
    <mergeCell ref="AD3:AG3"/>
    <mergeCell ref="AH3:AK3"/>
    <mergeCell ref="AL3:AO3"/>
    <mergeCell ref="AP3:AS3"/>
    <mergeCell ref="AT3:AW3"/>
    <mergeCell ref="AX3:BA3"/>
    <mergeCell ref="BB3:BE3"/>
    <mergeCell ref="BF3:BI3"/>
    <mergeCell ref="BJ3:BM3"/>
    <mergeCell ref="BN3:BQ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MKH52Q7RF5JS-1303391851-2372</_dlc_DocId>
    <_dlc_DocIdUrl xmlns="3eb395c1-c26a-485a-a474-2edaaa77b21c">
      <Url>https://deps.intra.gov.bn/divisions/DOS/_layouts/15/DocIdRedir.aspx?ID=MKH52Q7RF5JS-1303391851-2372</Url>
      <Description>MKH52Q7RF5JS-1303391851-2372</Description>
    </_dlc_DocIdUrl>
    <SharedWithUsers xmlns="3eb395c1-c26a-485a-a474-2edaaa77b21c">
      <UserInfo>
        <DisplayName>aqilah.hamid</DisplayName>
        <AccountId>692</AccountId>
        <AccountType/>
      </UserInfo>
      <UserInfo>
        <DisplayName>Mohammad Amirul Azrie bin Mohammad Ali</DisplayName>
        <AccountId>965</AccountId>
        <AccountType/>
      </UserInfo>
      <UserInfo>
        <DisplayName>Haji Mohammad Adib Bahzi bin Haji Majid</DisplayName>
        <AccountId>702</AccountId>
        <AccountType/>
      </UserInfo>
      <UserInfo>
        <DisplayName>Dk Rodziah Pg Mohammed</DisplayName>
        <AccountId>734</AccountId>
        <AccountType/>
      </UserInfo>
    </SharedWithUser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2D169-2449-4BBF-8F32-CBBDBEB19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2DB24-B213-473D-BEB2-144FFEC8AB22}">
  <ds:schemaRefs>
    <ds:schemaRef ds:uri="http://schemas.microsoft.com/office/2006/documentManagement/types"/>
    <ds:schemaRef ds:uri="http://purl.org/dc/terms/"/>
    <ds:schemaRef ds:uri="http://schemas.microsoft.com/office/infopath/2007/PartnerControls"/>
    <ds:schemaRef ds:uri="3eb395c1-c26a-485a-a474-2edaaa77b21c"/>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http://schemas.microsoft.com/sharepoint/v3"/>
    <ds:schemaRef ds:uri="ebce80bc-31f1-456e-bae0-275749261b0a"/>
    <ds:schemaRef ds:uri="7f87c9d7-699b-44c5-bfd8-c1d01b466aef"/>
  </ds:schemaRefs>
</ds:datastoreItem>
</file>

<file path=customXml/itemProps3.xml><?xml version="1.0" encoding="utf-8"?>
<ds:datastoreItem xmlns:ds="http://schemas.openxmlformats.org/officeDocument/2006/customXml" ds:itemID="{4C37AC00-78DA-466B-A9E2-BD38914048DF}">
  <ds:schemaRefs>
    <ds:schemaRef ds:uri="http://schemas.microsoft.com/sharepoint/events"/>
  </ds:schemaRefs>
</ds:datastoreItem>
</file>

<file path=customXml/itemProps4.xml><?xml version="1.0" encoding="utf-8"?>
<ds:datastoreItem xmlns:ds="http://schemas.openxmlformats.org/officeDocument/2006/customXml" ds:itemID="{C30D5AE3-DCC3-4135-B81B-351D0605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2019-03-02T07:16:29Z</dcterms:created>
  <dcterms:modified xsi:type="dcterms:W3CDTF">2026-01-06T07:21:31Z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67675e2b-5c8e-48a9-8486-58658195a1a3</vt:lpwstr>
  </property>
</Properties>
</file>