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International Merchandise Trade Statistics\Quarterly\SEPT\"/>
    </mc:Choice>
  </mc:AlternateContent>
  <xr:revisionPtr revIDLastSave="0" documentId="13_ncr:1_{2A2B9C32-9DD5-4328-8344-8FB4F8D871AD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6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" i="6" l="1"/>
  <c r="AK6" i="6"/>
  <c r="AK10" i="6" l="1"/>
  <c r="AK11" i="6"/>
  <c r="AJ11" i="6"/>
  <c r="AJ10" i="6"/>
  <c r="AI6" i="6"/>
  <c r="AI10" i="6" s="1"/>
  <c r="AI11" i="6" l="1"/>
  <c r="AH6" i="6"/>
  <c r="AH11" i="6" l="1"/>
  <c r="AH10" i="6" l="1"/>
  <c r="AC9" i="6"/>
  <c r="AB9" i="6"/>
  <c r="AA9" i="6"/>
  <c r="Z9" i="6"/>
  <c r="Z7" i="6"/>
  <c r="AA7" i="6"/>
  <c r="AB7" i="6"/>
  <c r="AC7" i="6"/>
  <c r="AC8" i="6"/>
  <c r="AC6" i="6"/>
  <c r="AG6" i="6" l="1"/>
  <c r="AG10" i="6" s="1"/>
  <c r="AF6" i="6"/>
  <c r="AF10" i="6" s="1"/>
  <c r="AE6" i="6"/>
  <c r="AE11" i="6" s="1"/>
  <c r="AD6" i="6"/>
  <c r="AD10" i="6" s="1"/>
  <c r="AG11" i="6" l="1"/>
  <c r="AF11" i="6"/>
  <c r="AE10" i="6"/>
  <c r="AD11" i="6"/>
  <c r="AB8" i="6"/>
  <c r="AB6" i="6" s="1"/>
  <c r="AA8" i="6"/>
  <c r="AA6" i="6" s="1"/>
  <c r="AA11" i="6"/>
  <c r="Z8" i="6"/>
  <c r="Z6" i="6" s="1"/>
  <c r="Z11" i="6" s="1"/>
  <c r="Y9" i="6"/>
  <c r="Y6" i="6"/>
  <c r="AC11" i="6" l="1"/>
  <c r="AC10" i="6"/>
  <c r="AB11" i="6"/>
  <c r="AB10" i="6"/>
  <c r="Z10" i="6"/>
  <c r="AA10" i="6"/>
  <c r="Y11" i="6"/>
  <c r="Y10" i="6"/>
  <c r="X9" i="6"/>
  <c r="W9" i="6"/>
  <c r="X8" i="6"/>
  <c r="W8" i="6"/>
  <c r="X7" i="6"/>
  <c r="W7" i="6"/>
  <c r="X6" i="6"/>
  <c r="W6" i="6"/>
  <c r="X10" i="6" l="1"/>
  <c r="W10" i="6"/>
  <c r="W11" i="6"/>
  <c r="X11" i="6"/>
  <c r="V11" i="6"/>
  <c r="V10" i="6"/>
  <c r="U11" i="6" l="1"/>
  <c r="T11" i="6"/>
  <c r="S11" i="6"/>
  <c r="R11" i="6"/>
  <c r="U10" i="6"/>
  <c r="T10" i="6"/>
  <c r="S10" i="6"/>
  <c r="R10" i="6"/>
  <c r="Q11" i="6" l="1"/>
  <c r="P11" i="6"/>
  <c r="O11" i="6"/>
  <c r="N11" i="6"/>
  <c r="Q10" i="6"/>
  <c r="P10" i="6"/>
  <c r="O10" i="6"/>
  <c r="N10" i="6"/>
  <c r="M11" i="6" l="1"/>
  <c r="L11" i="6"/>
  <c r="K11" i="6"/>
  <c r="J11" i="6"/>
  <c r="M10" i="6"/>
  <c r="L10" i="6"/>
  <c r="K10" i="6"/>
  <c r="J10" i="6"/>
  <c r="I11" i="6" l="1"/>
  <c r="H11" i="6"/>
  <c r="G11" i="6"/>
  <c r="F11" i="6"/>
  <c r="I10" i="6"/>
  <c r="H10" i="6"/>
  <c r="G10" i="6"/>
  <c r="F10" i="6"/>
  <c r="C10" i="6" l="1"/>
  <c r="D10" i="6"/>
  <c r="E10" i="6"/>
  <c r="C11" i="6"/>
  <c r="D11" i="6"/>
  <c r="E11" i="6"/>
  <c r="B11" i="6"/>
  <c r="B10" i="6"/>
</calcChain>
</file>

<file path=xl/sharedStrings.xml><?xml version="1.0" encoding="utf-8"?>
<sst xmlns="http://schemas.openxmlformats.org/spreadsheetml/2006/main" count="56" uniqueCount="21">
  <si>
    <t>Exports</t>
  </si>
  <si>
    <t>Imports</t>
  </si>
  <si>
    <t>Total Trade</t>
  </si>
  <si>
    <t>Balance of Trade</t>
  </si>
  <si>
    <t>BND Million</t>
  </si>
  <si>
    <t>Domestic Exports</t>
  </si>
  <si>
    <t>Re-Exports</t>
  </si>
  <si>
    <t>Import, Export and Balance of Trade</t>
  </si>
  <si>
    <t>Quarterly - Imports, Exports and Balance of Trade</t>
  </si>
  <si>
    <t>Source:</t>
  </si>
  <si>
    <t xml:space="preserve"> - Department of Economic Planning and Development, Ministry of Finance and Economy</t>
  </si>
  <si>
    <t xml:space="preserve">Q1 </t>
  </si>
  <si>
    <t xml:space="preserve">Q2 </t>
  </si>
  <si>
    <t xml:space="preserve">Q3 </t>
  </si>
  <si>
    <t xml:space="preserve">Q4 </t>
  </si>
  <si>
    <t>Q2</t>
  </si>
  <si>
    <t>Q3</t>
  </si>
  <si>
    <t>Q1</t>
  </si>
  <si>
    <t>Q4</t>
  </si>
  <si>
    <t>Note:</t>
  </si>
  <si>
    <t xml:space="preserve"> - Total may not tally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</si>
</sst>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_);\(0\)"/>
    <numFmt numFmtId="167" formatCode="#,##0.0_);\(#,##0.0\)"/>
    <numFmt numFmtId="168" formatCode="0.0"/>
    <numFmt numFmtId="169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 applyNumberFormat="0" applyFont="0" applyFill="0" applyBorder="0" applyProtection="0"/>
  </cellStyleXfs>
  <cellXfs count="70">
    <xf numFmtId="0" fontId="0" fillId="0" borderId="0" xfId="0"/>
    <xf numFmtId="0" fontId="5" fillId="0" borderId="0" xfId="0" applyFont="1"/>
    <xf numFmtId="0" fontId="6" fillId="0" borderId="0" xfId="2" applyFont="1" applyAlignment="1" applyProtection="1">
      <alignment vertical="center"/>
    </xf>
    <xf numFmtId="0" fontId="8" fillId="0" borderId="0" xfId="0" applyFont="1"/>
    <xf numFmtId="0" fontId="6" fillId="0" borderId="0" xfId="2" applyFont="1" applyAlignment="1" applyProtection="1">
      <alignment horizontal="center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 vertical="center"/>
    </xf>
    <xf numFmtId="167" fontId="2" fillId="0" borderId="0" xfId="5" applyNumberFormat="1" applyFont="1" applyBorder="1" applyAlignment="1">
      <alignment horizontal="right" vertical="center"/>
    </xf>
    <xf numFmtId="165" fontId="2" fillId="0" borderId="0" xfId="1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left" vertical="center"/>
    </xf>
    <xf numFmtId="165" fontId="6" fillId="0" borderId="2" xfId="1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165" fontId="6" fillId="0" borderId="4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166" fontId="7" fillId="0" borderId="7" xfId="2" applyNumberFormat="1" applyFont="1" applyBorder="1" applyAlignment="1">
      <alignment horizontal="center" vertical="center"/>
    </xf>
    <xf numFmtId="166" fontId="7" fillId="0" borderId="8" xfId="2" applyNumberFormat="1" applyFont="1" applyBorder="1" applyAlignment="1">
      <alignment horizontal="center" vertical="center"/>
    </xf>
    <xf numFmtId="0" fontId="4" fillId="0" borderId="0" xfId="2" applyFont="1" applyAlignment="1" applyProtection="1">
      <alignment horizontal="left" vertical="center" wrapText="1"/>
    </xf>
    <xf numFmtId="0" fontId="10" fillId="0" borderId="0" xfId="0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4" fillId="0" borderId="0" xfId="2" applyFont="1" applyAlignment="1" applyProtection="1">
      <alignment vertical="center"/>
    </xf>
    <xf numFmtId="166" fontId="7" fillId="0" borderId="6" xfId="2" applyNumberFormat="1" applyFont="1" applyBorder="1" applyAlignment="1">
      <alignment horizontal="center" vertical="center"/>
    </xf>
    <xf numFmtId="165" fontId="6" fillId="0" borderId="11" xfId="1" applyNumberFormat="1" applyFont="1" applyBorder="1" applyAlignment="1">
      <alignment horizontal="right" vertical="center"/>
    </xf>
    <xf numFmtId="165" fontId="6" fillId="0" borderId="12" xfId="1" applyNumberFormat="1" applyFont="1" applyBorder="1" applyAlignment="1">
      <alignment horizontal="right" vertical="center"/>
    </xf>
    <xf numFmtId="165" fontId="6" fillId="0" borderId="13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 applyProtection="1">
      <alignment horizontal="right" vertical="center"/>
    </xf>
    <xf numFmtId="165" fontId="2" fillId="0" borderId="2" xfId="1" applyNumberFormat="1" applyFont="1" applyBorder="1" applyAlignment="1" applyProtection="1">
      <alignment horizontal="right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12" xfId="2" applyNumberFormat="1" applyFont="1" applyBorder="1" applyAlignment="1">
      <alignment horizontal="center" vertical="center"/>
    </xf>
    <xf numFmtId="166" fontId="7" fillId="0" borderId="13" xfId="2" applyNumberFormat="1" applyFont="1" applyBorder="1" applyAlignment="1">
      <alignment horizontal="center" vertical="center"/>
    </xf>
    <xf numFmtId="167" fontId="2" fillId="0" borderId="11" xfId="5" applyNumberFormat="1" applyFont="1" applyBorder="1" applyAlignment="1">
      <alignment horizontal="right" vertical="center"/>
    </xf>
    <xf numFmtId="167" fontId="2" fillId="0" borderId="12" xfId="5" applyNumberFormat="1" applyFont="1" applyBorder="1" applyAlignment="1">
      <alignment horizontal="right" vertical="center"/>
    </xf>
    <xf numFmtId="167" fontId="2" fillId="0" borderId="1" xfId="5" applyNumberFormat="1" applyFont="1" applyBorder="1" applyAlignment="1">
      <alignment horizontal="right" vertical="center"/>
    </xf>
    <xf numFmtId="168" fontId="5" fillId="0" borderId="0" xfId="0" applyNumberFormat="1" applyFont="1"/>
    <xf numFmtId="0" fontId="5" fillId="0" borderId="0" xfId="0" applyFont="1" applyAlignment="1">
      <alignment horizontal="center" vertical="center"/>
    </xf>
    <xf numFmtId="169" fontId="9" fillId="0" borderId="0" xfId="1" applyNumberFormat="1" applyFont="1" applyBorder="1"/>
    <xf numFmtId="169" fontId="9" fillId="0" borderId="0" xfId="0" applyNumberFormat="1" applyFont="1" applyBorder="1"/>
    <xf numFmtId="169" fontId="6" fillId="0" borderId="0" xfId="1" applyNumberFormat="1" applyFont="1" applyBorder="1" applyAlignment="1">
      <alignment horizontal="right" vertical="center"/>
    </xf>
    <xf numFmtId="169" fontId="2" fillId="0" borderId="0" xfId="2" applyNumberFormat="1" applyFont="1" applyBorder="1" applyAlignment="1">
      <alignment horizontal="right" vertical="center"/>
    </xf>
    <xf numFmtId="0" fontId="5" fillId="0" borderId="0" xfId="0" applyFont="1" applyBorder="1"/>
    <xf numFmtId="169" fontId="5" fillId="0" borderId="0" xfId="0" applyNumberFormat="1" applyFont="1" applyBorder="1"/>
    <xf numFmtId="164" fontId="5" fillId="0" borderId="0" xfId="1" applyFont="1"/>
    <xf numFmtId="164" fontId="8" fillId="0" borderId="0" xfId="1" applyFont="1"/>
    <xf numFmtId="164" fontId="5" fillId="0" borderId="0" xfId="1" applyFont="1" applyAlignment="1">
      <alignment horizontal="center" vertical="center"/>
    </xf>
    <xf numFmtId="164" fontId="9" fillId="0" borderId="0" xfId="1" applyFont="1" applyBorder="1"/>
    <xf numFmtId="164" fontId="5" fillId="0" borderId="0" xfId="1" applyFont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2" fillId="0" borderId="13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 vertical="center"/>
    </xf>
    <xf numFmtId="165" fontId="2" fillId="0" borderId="5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49" fontId="9" fillId="0" borderId="0" xfId="0" quotePrefix="1" applyNumberFormat="1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0" borderId="0" xfId="2" applyFont="1" applyAlignment="1" applyProtection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2" xr:uid="{00000000-0005-0000-0000-000004000000}"/>
    <cellStyle name="Normal_6_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zoomScaleNormal="100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R11" sqref="AR11"/>
    </sheetView>
  </sheetViews>
  <sheetFormatPr defaultColWidth="8.7109375" defaultRowHeight="14.25" x14ac:dyDescent="0.2"/>
  <cols>
    <col min="1" max="1" width="42.85546875" style="1" customWidth="1"/>
    <col min="2" max="5" width="10.28515625" style="1" customWidth="1"/>
    <col min="6" max="21" width="11.28515625" style="1" customWidth="1"/>
    <col min="22" max="24" width="11.28515625" style="1" bestFit="1" customWidth="1"/>
    <col min="25" max="25" width="11.28515625" style="1" customWidth="1"/>
    <col min="26" max="28" width="10.28515625" style="1" bestFit="1" customWidth="1"/>
    <col min="29" max="29" width="10.42578125" style="1" customWidth="1"/>
    <col min="30" max="33" width="10.28515625" style="1" bestFit="1" customWidth="1"/>
    <col min="34" max="37" width="10.7109375" style="1" customWidth="1"/>
    <col min="38" max="38" width="10.28515625" style="1" bestFit="1" customWidth="1"/>
    <col min="39" max="44" width="10.7109375" style="1" customWidth="1"/>
    <col min="45" max="45" width="8.7109375" style="1"/>
    <col min="46" max="49" width="10.28515625" style="43" customWidth="1"/>
    <col min="50" max="16384" width="8.7109375" style="1"/>
  </cols>
  <sheetData>
    <row r="1" spans="1:49" ht="15.75" customHeight="1" x14ac:dyDescent="0.2">
      <c r="A1" s="61" t="s">
        <v>8</v>
      </c>
      <c r="B1" s="61"/>
      <c r="C1" s="61"/>
      <c r="D1" s="61"/>
      <c r="E1" s="61"/>
    </row>
    <row r="2" spans="1:49" ht="15.75" customHeight="1" x14ac:dyDescent="0.2">
      <c r="A2" s="17"/>
      <c r="B2" s="17"/>
      <c r="C2" s="17"/>
      <c r="D2" s="17"/>
      <c r="E2" s="17"/>
    </row>
    <row r="3" spans="1:49" ht="15.75" x14ac:dyDescent="0.25">
      <c r="A3" s="20" t="s">
        <v>4</v>
      </c>
      <c r="B3" s="2"/>
      <c r="C3" s="2"/>
      <c r="D3" s="2"/>
      <c r="E3" s="2"/>
      <c r="V3" s="18"/>
    </row>
    <row r="4" spans="1:49" ht="18" x14ac:dyDescent="0.25">
      <c r="A4" s="62" t="s">
        <v>7</v>
      </c>
      <c r="B4" s="64">
        <v>2015</v>
      </c>
      <c r="C4" s="65"/>
      <c r="D4" s="65"/>
      <c r="E4" s="66"/>
      <c r="F4" s="55">
        <v>2016</v>
      </c>
      <c r="G4" s="56"/>
      <c r="H4" s="56"/>
      <c r="I4" s="57"/>
      <c r="J4" s="67">
        <v>2017</v>
      </c>
      <c r="K4" s="68"/>
      <c r="L4" s="68"/>
      <c r="M4" s="69"/>
      <c r="N4" s="55">
        <v>2018</v>
      </c>
      <c r="O4" s="56"/>
      <c r="P4" s="56"/>
      <c r="Q4" s="57"/>
      <c r="R4" s="55">
        <v>2019</v>
      </c>
      <c r="S4" s="56"/>
      <c r="T4" s="56"/>
      <c r="U4" s="57"/>
      <c r="V4" s="58">
        <v>2020</v>
      </c>
      <c r="W4" s="59"/>
      <c r="X4" s="59"/>
      <c r="Y4" s="60"/>
      <c r="Z4" s="58">
        <v>2021</v>
      </c>
      <c r="AA4" s="59"/>
      <c r="AB4" s="59"/>
      <c r="AC4" s="60"/>
      <c r="AD4" s="58">
        <v>2022</v>
      </c>
      <c r="AE4" s="59"/>
      <c r="AF4" s="59"/>
      <c r="AG4" s="60"/>
      <c r="AH4" s="58">
        <v>2023</v>
      </c>
      <c r="AI4" s="59"/>
      <c r="AJ4" s="59"/>
      <c r="AK4" s="60"/>
      <c r="AL4" s="55">
        <v>2024</v>
      </c>
      <c r="AM4" s="56"/>
      <c r="AN4" s="56"/>
      <c r="AO4" s="57"/>
      <c r="AP4" s="55">
        <v>2025</v>
      </c>
      <c r="AQ4" s="56"/>
      <c r="AR4" s="57"/>
    </row>
    <row r="5" spans="1:49" s="3" customFormat="1" ht="15.75" x14ac:dyDescent="0.25">
      <c r="A5" s="63"/>
      <c r="B5" s="21" t="s">
        <v>11</v>
      </c>
      <c r="C5" s="15" t="s">
        <v>12</v>
      </c>
      <c r="D5" s="15" t="s">
        <v>13</v>
      </c>
      <c r="E5" s="16" t="s">
        <v>14</v>
      </c>
      <c r="F5" s="21" t="s">
        <v>11</v>
      </c>
      <c r="G5" s="15" t="s">
        <v>12</v>
      </c>
      <c r="H5" s="15" t="s">
        <v>13</v>
      </c>
      <c r="I5" s="16" t="s">
        <v>14</v>
      </c>
      <c r="J5" s="21" t="s">
        <v>11</v>
      </c>
      <c r="K5" s="15" t="s">
        <v>12</v>
      </c>
      <c r="L5" s="15" t="s">
        <v>13</v>
      </c>
      <c r="M5" s="16" t="s">
        <v>14</v>
      </c>
      <c r="N5" s="21" t="s">
        <v>11</v>
      </c>
      <c r="O5" s="15" t="s">
        <v>12</v>
      </c>
      <c r="P5" s="15" t="s">
        <v>13</v>
      </c>
      <c r="Q5" s="16" t="s">
        <v>14</v>
      </c>
      <c r="R5" s="21" t="s">
        <v>11</v>
      </c>
      <c r="S5" s="15" t="s">
        <v>12</v>
      </c>
      <c r="T5" s="15" t="s">
        <v>13</v>
      </c>
      <c r="U5" s="15" t="s">
        <v>14</v>
      </c>
      <c r="V5" s="29" t="s">
        <v>11</v>
      </c>
      <c r="W5" s="30" t="s">
        <v>15</v>
      </c>
      <c r="X5" s="30" t="s">
        <v>16</v>
      </c>
      <c r="Y5" s="31" t="s">
        <v>14</v>
      </c>
      <c r="Z5" s="29" t="s">
        <v>11</v>
      </c>
      <c r="AA5" s="30" t="s">
        <v>15</v>
      </c>
      <c r="AB5" s="30" t="s">
        <v>16</v>
      </c>
      <c r="AC5" s="31" t="s">
        <v>14</v>
      </c>
      <c r="AD5" s="29" t="s">
        <v>11</v>
      </c>
      <c r="AE5" s="30" t="s">
        <v>15</v>
      </c>
      <c r="AF5" s="30" t="s">
        <v>16</v>
      </c>
      <c r="AG5" s="31" t="s">
        <v>14</v>
      </c>
      <c r="AH5" s="29" t="s">
        <v>11</v>
      </c>
      <c r="AI5" s="30" t="s">
        <v>15</v>
      </c>
      <c r="AJ5" s="30" t="s">
        <v>16</v>
      </c>
      <c r="AK5" s="31" t="s">
        <v>14</v>
      </c>
      <c r="AL5" s="29" t="s">
        <v>17</v>
      </c>
      <c r="AM5" s="30" t="s">
        <v>15</v>
      </c>
      <c r="AN5" s="30" t="s">
        <v>16</v>
      </c>
      <c r="AO5" s="31" t="s">
        <v>18</v>
      </c>
      <c r="AP5" s="21" t="s">
        <v>17</v>
      </c>
      <c r="AQ5" s="15" t="s">
        <v>15</v>
      </c>
      <c r="AR5" s="16" t="s">
        <v>16</v>
      </c>
      <c r="AT5" s="44"/>
      <c r="AU5" s="44"/>
      <c r="AV5" s="44"/>
      <c r="AW5" s="44"/>
    </row>
    <row r="6" spans="1:49" s="3" customFormat="1" ht="15.75" x14ac:dyDescent="0.25">
      <c r="A6" s="9" t="s">
        <v>0</v>
      </c>
      <c r="B6" s="22">
        <v>2562.7099360000002</v>
      </c>
      <c r="C6" s="23">
        <v>2281.1737779999999</v>
      </c>
      <c r="D6" s="23">
        <v>1931.34593</v>
      </c>
      <c r="E6" s="24">
        <v>1939.5229710000001</v>
      </c>
      <c r="F6" s="6">
        <v>1915.4979490000001</v>
      </c>
      <c r="G6" s="6">
        <v>1523.2346359999999</v>
      </c>
      <c r="H6" s="6">
        <v>1729.1953940000001</v>
      </c>
      <c r="I6" s="22">
        <v>1622.038939</v>
      </c>
      <c r="J6" s="23">
        <v>1973.78033</v>
      </c>
      <c r="K6" s="23">
        <v>1850.0341900000001</v>
      </c>
      <c r="L6" s="23">
        <v>1764.0862050000001</v>
      </c>
      <c r="M6" s="24">
        <v>2123.6665130000001</v>
      </c>
      <c r="N6" s="7">
        <v>2153.7361679999999</v>
      </c>
      <c r="O6" s="7">
        <v>2023.3823540000001</v>
      </c>
      <c r="P6" s="7">
        <v>2247.3260660000001</v>
      </c>
      <c r="Q6" s="7">
        <v>2447.4093619999999</v>
      </c>
      <c r="R6" s="32">
        <v>2534.6709959999998</v>
      </c>
      <c r="S6" s="33">
        <v>2101.0328469999999</v>
      </c>
      <c r="T6" s="33">
        <v>1976.2375930000001</v>
      </c>
      <c r="U6" s="33">
        <v>3274.311338</v>
      </c>
      <c r="V6" s="22">
        <v>3381.0396339999998</v>
      </c>
      <c r="W6" s="23">
        <f>2129848049/1000000</f>
        <v>2129.8480490000002</v>
      </c>
      <c r="X6" s="23">
        <f>1726732346/1000000</f>
        <v>1726.732346</v>
      </c>
      <c r="Y6" s="24">
        <f>1884213137/1000000</f>
        <v>1884.213137</v>
      </c>
      <c r="Z6" s="22">
        <f>SUM(Z7:Z8)</f>
        <v>2825.8769729999999</v>
      </c>
      <c r="AA6" s="23">
        <f t="shared" ref="AA6:AC6" si="0">SUM(AA7:AA8)</f>
        <v>3261.8548820000001</v>
      </c>
      <c r="AB6" s="23">
        <f t="shared" si="0"/>
        <v>3923.1763120000001</v>
      </c>
      <c r="AC6" s="23">
        <f t="shared" si="0"/>
        <v>4122.8940720000001</v>
      </c>
      <c r="AD6" s="22">
        <f>SUM(AD7:AD8)</f>
        <v>4419.9989679999999</v>
      </c>
      <c r="AE6" s="23">
        <f t="shared" ref="AE6:AG6" si="1">SUM(AE7:AE8)</f>
        <v>5403.323926</v>
      </c>
      <c r="AF6" s="23">
        <f t="shared" si="1"/>
        <v>5263.2363999999998</v>
      </c>
      <c r="AG6" s="24">
        <f t="shared" si="1"/>
        <v>4537.0562320000008</v>
      </c>
      <c r="AH6" s="22">
        <f>SUM(AH7:AH8)</f>
        <v>3783.9009121833938</v>
      </c>
      <c r="AI6" s="23">
        <f>SUM(AI7:AI8)</f>
        <v>2711.8087851084438</v>
      </c>
      <c r="AJ6" s="23">
        <f t="shared" ref="AJ6:AK6" si="2">SUM(AJ7:AJ8)</f>
        <v>4092.352352452393</v>
      </c>
      <c r="AK6" s="24">
        <f t="shared" si="2"/>
        <v>4177.333474699476</v>
      </c>
      <c r="AL6" s="22">
        <v>4268.1655601532029</v>
      </c>
      <c r="AM6" s="23">
        <v>3799.1592882883233</v>
      </c>
      <c r="AN6" s="23">
        <v>3597.85707101239</v>
      </c>
      <c r="AO6" s="24">
        <v>3368.684936468499</v>
      </c>
      <c r="AP6" s="23">
        <v>3614.4317879999994</v>
      </c>
      <c r="AQ6" s="23">
        <v>3153.3149063000001</v>
      </c>
      <c r="AR6" s="50">
        <v>3372.63814284</v>
      </c>
      <c r="AT6" s="44"/>
      <c r="AU6" s="44"/>
      <c r="AV6" s="44"/>
      <c r="AW6" s="44"/>
    </row>
    <row r="7" spans="1:49" ht="15" x14ac:dyDescent="0.2">
      <c r="A7" s="11" t="s">
        <v>5</v>
      </c>
      <c r="B7" s="25">
        <v>2392.8960470000002</v>
      </c>
      <c r="C7" s="6">
        <v>2195.4198700000002</v>
      </c>
      <c r="D7" s="6">
        <v>1856.9935170000001</v>
      </c>
      <c r="E7" s="10">
        <v>1837.7367380000001</v>
      </c>
      <c r="F7" s="6">
        <v>1786.7471539999999</v>
      </c>
      <c r="G7" s="6">
        <v>1408.725864</v>
      </c>
      <c r="H7" s="6">
        <v>1450.9475789999999</v>
      </c>
      <c r="I7" s="25">
        <v>1514.78882</v>
      </c>
      <c r="J7" s="6">
        <v>1903.622754</v>
      </c>
      <c r="K7" s="6">
        <v>1693.9891</v>
      </c>
      <c r="L7" s="6">
        <v>1679.5660909999999</v>
      </c>
      <c r="M7" s="10">
        <v>1851.703209</v>
      </c>
      <c r="N7" s="7">
        <v>2067.3256689999998</v>
      </c>
      <c r="O7" s="7">
        <v>1940.1300249999999</v>
      </c>
      <c r="P7" s="7">
        <v>2110.0592769999998</v>
      </c>
      <c r="Q7" s="7">
        <v>2329.2702840000002</v>
      </c>
      <c r="R7" s="34">
        <v>2378.7345660000001</v>
      </c>
      <c r="S7" s="7">
        <v>1963.2677639999999</v>
      </c>
      <c r="T7" s="7">
        <v>1842.6491759999999</v>
      </c>
      <c r="U7" s="7">
        <v>3090.6996359999998</v>
      </c>
      <c r="V7" s="25">
        <v>3350.9998529999998</v>
      </c>
      <c r="W7" s="6">
        <f>2112480038/1000000</f>
        <v>2112.4800380000001</v>
      </c>
      <c r="X7" s="6">
        <f>1704289313/1000000</f>
        <v>1704.289313</v>
      </c>
      <c r="Y7" s="10">
        <v>1843.1</v>
      </c>
      <c r="Z7" s="25">
        <f>2759297295/1000000</f>
        <v>2759.2972949999998</v>
      </c>
      <c r="AA7" s="6">
        <f>3134193038/1000000</f>
        <v>3134.1930379999999</v>
      </c>
      <c r="AB7" s="6">
        <f>3795611117/1000000</f>
        <v>3795.6111169999999</v>
      </c>
      <c r="AC7" s="6">
        <f>4034166489/1000000</f>
        <v>4034.1664890000002</v>
      </c>
      <c r="AD7" s="25">
        <v>4341.2413230000002</v>
      </c>
      <c r="AE7" s="6">
        <v>5297.5177629999998</v>
      </c>
      <c r="AF7" s="6">
        <v>5199.8966179999998</v>
      </c>
      <c r="AG7" s="10">
        <v>4465.4630960000004</v>
      </c>
      <c r="AH7" s="25">
        <v>3696.2563482333935</v>
      </c>
      <c r="AI7" s="6">
        <v>2644.1758181784439</v>
      </c>
      <c r="AJ7" s="6">
        <v>4027.371144182393</v>
      </c>
      <c r="AK7" s="10">
        <v>4112.0688795094757</v>
      </c>
      <c r="AL7" s="25">
        <v>4159.3906798532043</v>
      </c>
      <c r="AM7" s="6">
        <v>3673.28802486832</v>
      </c>
      <c r="AN7" s="6">
        <v>3485.836211262389</v>
      </c>
      <c r="AO7" s="10">
        <v>3271.5088991585008</v>
      </c>
      <c r="AP7" s="6">
        <v>3518.7194819999995</v>
      </c>
      <c r="AQ7" s="6">
        <v>3109.5238140000001</v>
      </c>
      <c r="AR7" s="51">
        <v>3285.4322865700001</v>
      </c>
    </row>
    <row r="8" spans="1:49" ht="15" x14ac:dyDescent="0.2">
      <c r="A8" s="11" t="s">
        <v>6</v>
      </c>
      <c r="B8" s="25">
        <v>169.81388899999999</v>
      </c>
      <c r="C8" s="6">
        <v>85.753907999999996</v>
      </c>
      <c r="D8" s="6">
        <v>74.352412999999999</v>
      </c>
      <c r="E8" s="10">
        <v>101.786233</v>
      </c>
      <c r="F8" s="6">
        <v>128.75079500000001</v>
      </c>
      <c r="G8" s="6">
        <v>114.508771</v>
      </c>
      <c r="H8" s="6">
        <v>278.247815</v>
      </c>
      <c r="I8" s="25">
        <v>107.250119</v>
      </c>
      <c r="J8" s="6">
        <v>70.157576000000006</v>
      </c>
      <c r="K8" s="6">
        <v>156.04508999999999</v>
      </c>
      <c r="L8" s="6">
        <v>84.520114000000007</v>
      </c>
      <c r="M8" s="10">
        <v>271.96330399999999</v>
      </c>
      <c r="N8" s="7">
        <v>86.410499000000002</v>
      </c>
      <c r="O8" s="7">
        <v>83.252329000000003</v>
      </c>
      <c r="P8" s="7">
        <v>137.26678899999999</v>
      </c>
      <c r="Q8" s="7">
        <v>118.139078</v>
      </c>
      <c r="R8" s="34">
        <v>155.93643</v>
      </c>
      <c r="S8" s="7">
        <v>137.765083</v>
      </c>
      <c r="T8" s="7">
        <v>133.58841699999999</v>
      </c>
      <c r="U8" s="7">
        <v>183.61170300000001</v>
      </c>
      <c r="V8" s="25">
        <v>30.039781000000001</v>
      </c>
      <c r="W8" s="6">
        <f>17368011/1000000</f>
        <v>17.368010999999999</v>
      </c>
      <c r="X8" s="6">
        <f>22443033/1000000</f>
        <v>22.443033</v>
      </c>
      <c r="Y8" s="10">
        <v>41.1</v>
      </c>
      <c r="Z8" s="25">
        <f>66579678/1000000</f>
        <v>66.579678000000001</v>
      </c>
      <c r="AA8" s="6">
        <f>127661844/1000000</f>
        <v>127.661844</v>
      </c>
      <c r="AB8" s="6">
        <f>127565195/1000000</f>
        <v>127.565195</v>
      </c>
      <c r="AC8" s="6">
        <f>88727583/1000000</f>
        <v>88.727582999999996</v>
      </c>
      <c r="AD8" s="25">
        <v>78.757644999999997</v>
      </c>
      <c r="AE8" s="6">
        <v>105.806163</v>
      </c>
      <c r="AF8" s="6">
        <v>63.339782</v>
      </c>
      <c r="AG8" s="10">
        <v>71.593136000000001</v>
      </c>
      <c r="AH8" s="25">
        <v>87.644563950000048</v>
      </c>
      <c r="AI8" s="6">
        <v>67.632966930000052</v>
      </c>
      <c r="AJ8" s="6">
        <v>64.98120827000001</v>
      </c>
      <c r="AK8" s="10">
        <v>65.264595190000023</v>
      </c>
      <c r="AL8" s="25">
        <v>108.774879</v>
      </c>
      <c r="AM8" s="6">
        <v>125.87126499999999</v>
      </c>
      <c r="AN8" s="6">
        <v>112.02086199999999</v>
      </c>
      <c r="AO8" s="10">
        <v>97.176040999999998</v>
      </c>
      <c r="AP8" s="6">
        <v>95.712306000000012</v>
      </c>
      <c r="AQ8" s="6">
        <v>43.791092300000017</v>
      </c>
      <c r="AR8" s="51">
        <v>87.205856269999998</v>
      </c>
    </row>
    <row r="9" spans="1:49" ht="15.75" x14ac:dyDescent="0.2">
      <c r="A9" s="9" t="s">
        <v>1</v>
      </c>
      <c r="B9" s="25">
        <v>899.30937800000004</v>
      </c>
      <c r="C9" s="6">
        <v>1183.686545</v>
      </c>
      <c r="D9" s="6">
        <v>1357.012774</v>
      </c>
      <c r="E9" s="10">
        <v>1007.537964</v>
      </c>
      <c r="F9" s="8">
        <v>979.112212</v>
      </c>
      <c r="G9" s="8">
        <v>967.84132899999997</v>
      </c>
      <c r="H9" s="8">
        <v>843.47905100000003</v>
      </c>
      <c r="I9" s="27">
        <v>898.53696100000002</v>
      </c>
      <c r="J9" s="8">
        <v>996.69895299999996</v>
      </c>
      <c r="K9" s="8">
        <v>1054.1128679999999</v>
      </c>
      <c r="L9" s="8">
        <v>1147.780475</v>
      </c>
      <c r="M9" s="28">
        <v>1058.2381069999999</v>
      </c>
      <c r="N9" s="8">
        <v>1041.722745</v>
      </c>
      <c r="O9" s="8">
        <v>1437.0763489999999</v>
      </c>
      <c r="P9" s="8">
        <v>1496.381965</v>
      </c>
      <c r="Q9" s="8">
        <v>1647.1260050000001</v>
      </c>
      <c r="R9" s="27">
        <v>1231.091531</v>
      </c>
      <c r="S9" s="8">
        <v>1589.4340239999999</v>
      </c>
      <c r="T9" s="8">
        <v>1257.263432</v>
      </c>
      <c r="U9" s="8">
        <v>2879.118097</v>
      </c>
      <c r="V9" s="25">
        <v>1351.617403</v>
      </c>
      <c r="W9" s="6">
        <f>1449208237/1000000</f>
        <v>1449.2082370000001</v>
      </c>
      <c r="X9" s="6">
        <f>2171769316/1000000</f>
        <v>2171.7693159999999</v>
      </c>
      <c r="Y9" s="10">
        <f>2366047671/1000000</f>
        <v>2366.0476709999998</v>
      </c>
      <c r="Z9" s="25">
        <f>2002673933/1000000</f>
        <v>2002.673933</v>
      </c>
      <c r="AA9" s="6">
        <f>2428090275/1000000</f>
        <v>2428.090275</v>
      </c>
      <c r="AB9" s="6">
        <f>2563017343/1000000</f>
        <v>2563.017343</v>
      </c>
      <c r="AC9" s="6">
        <f>2727899007/1000000</f>
        <v>2727.899007</v>
      </c>
      <c r="AD9" s="25">
        <v>2569.6976420000001</v>
      </c>
      <c r="AE9" s="6">
        <v>3714.305386</v>
      </c>
      <c r="AF9" s="6">
        <v>3143.126968</v>
      </c>
      <c r="AG9" s="10">
        <v>3237.1937149999999</v>
      </c>
      <c r="AH9" s="25">
        <v>2258.5111630000001</v>
      </c>
      <c r="AI9" s="6">
        <v>2323.0319510000004</v>
      </c>
      <c r="AJ9" s="6">
        <v>2624.4779410000006</v>
      </c>
      <c r="AK9" s="10">
        <v>2801.2171789999998</v>
      </c>
      <c r="AL9" s="25">
        <v>2569.4652059999999</v>
      </c>
      <c r="AM9" s="6">
        <v>2668.4888110000002</v>
      </c>
      <c r="AN9" s="6">
        <v>2386.2685750000001</v>
      </c>
      <c r="AO9" s="10">
        <v>2129.5995010000001</v>
      </c>
      <c r="AP9" s="6">
        <v>2136.7205789999998</v>
      </c>
      <c r="AQ9" s="6">
        <v>2128.1466520000004</v>
      </c>
      <c r="AR9" s="51">
        <v>1892.7552560000001</v>
      </c>
    </row>
    <row r="10" spans="1:49" ht="15.75" x14ac:dyDescent="0.2">
      <c r="A10" s="9" t="s">
        <v>2</v>
      </c>
      <c r="B10" s="25">
        <f>B6+B9</f>
        <v>3462.0193140000001</v>
      </c>
      <c r="C10" s="6">
        <f t="shared" ref="C10:E10" si="3">C6+C9</f>
        <v>3464.8603229999999</v>
      </c>
      <c r="D10" s="6">
        <f t="shared" si="3"/>
        <v>3288.3587040000002</v>
      </c>
      <c r="E10" s="10">
        <f t="shared" si="3"/>
        <v>2947.060935</v>
      </c>
      <c r="F10" s="6">
        <f>F6+F9</f>
        <v>2894.6101610000001</v>
      </c>
      <c r="G10" s="6">
        <f t="shared" ref="G10:I10" si="4">G6+G9</f>
        <v>2491.075965</v>
      </c>
      <c r="H10" s="6">
        <f t="shared" si="4"/>
        <v>2572.6744450000001</v>
      </c>
      <c r="I10" s="25">
        <f t="shared" si="4"/>
        <v>2520.5758999999998</v>
      </c>
      <c r="J10" s="6">
        <f>J6+J9</f>
        <v>2970.4792830000001</v>
      </c>
      <c r="K10" s="6">
        <f t="shared" ref="K10:M10" si="5">K6+K9</f>
        <v>2904.147058</v>
      </c>
      <c r="L10" s="6">
        <f t="shared" si="5"/>
        <v>2911.8666800000001</v>
      </c>
      <c r="M10" s="10">
        <f t="shared" si="5"/>
        <v>3181.9046200000003</v>
      </c>
      <c r="N10" s="6">
        <f>N6+N9</f>
        <v>3195.4589129999999</v>
      </c>
      <c r="O10" s="6">
        <f t="shared" ref="O10:Q10" si="6">O6+O9</f>
        <v>3460.4587030000002</v>
      </c>
      <c r="P10" s="6">
        <f t="shared" si="6"/>
        <v>3743.7080310000001</v>
      </c>
      <c r="Q10" s="6">
        <f t="shared" si="6"/>
        <v>4094.535367</v>
      </c>
      <c r="R10" s="25">
        <f>R6+R9</f>
        <v>3765.7625269999999</v>
      </c>
      <c r="S10" s="6">
        <f t="shared" ref="S10:U10" si="7">S6+S9</f>
        <v>3690.4668709999996</v>
      </c>
      <c r="T10" s="6">
        <f t="shared" si="7"/>
        <v>3233.501025</v>
      </c>
      <c r="U10" s="6">
        <f t="shared" si="7"/>
        <v>6153.429435</v>
      </c>
      <c r="V10" s="25">
        <f t="shared" ref="V10:AC10" si="8">V6+V9</f>
        <v>4732.6570369999999</v>
      </c>
      <c r="W10" s="6">
        <f t="shared" si="8"/>
        <v>3579.056286</v>
      </c>
      <c r="X10" s="6">
        <f t="shared" si="8"/>
        <v>3898.5016619999997</v>
      </c>
      <c r="Y10" s="10">
        <f t="shared" si="8"/>
        <v>4250.260808</v>
      </c>
      <c r="Z10" s="25">
        <f t="shared" si="8"/>
        <v>4828.5509060000004</v>
      </c>
      <c r="AA10" s="6">
        <f t="shared" si="8"/>
        <v>5689.9451570000001</v>
      </c>
      <c r="AB10" s="6">
        <f t="shared" si="8"/>
        <v>6486.193655</v>
      </c>
      <c r="AC10" s="6">
        <f t="shared" si="8"/>
        <v>6850.793079</v>
      </c>
      <c r="AD10" s="25">
        <f t="shared" ref="AD10:AG10" si="9">AD6+AD9</f>
        <v>6989.69661</v>
      </c>
      <c r="AE10" s="6">
        <f t="shared" si="9"/>
        <v>9117.6293120000009</v>
      </c>
      <c r="AF10" s="6">
        <f t="shared" si="9"/>
        <v>8406.3633680000003</v>
      </c>
      <c r="AG10" s="10">
        <f t="shared" si="9"/>
        <v>7774.2499470000002</v>
      </c>
      <c r="AH10" s="25">
        <f t="shared" ref="AH10:AI10" si="10">AH6+AH9</f>
        <v>6042.4120751833943</v>
      </c>
      <c r="AI10" s="6">
        <f t="shared" si="10"/>
        <v>5034.8407361084446</v>
      </c>
      <c r="AJ10" s="6">
        <f t="shared" ref="AJ10:AK10" si="11">AJ6+AJ9</f>
        <v>6716.8302934523936</v>
      </c>
      <c r="AK10" s="10">
        <f t="shared" si="11"/>
        <v>6978.5506536994762</v>
      </c>
      <c r="AL10" s="25">
        <v>6837.6307661532028</v>
      </c>
      <c r="AM10" s="6">
        <v>6467.6480992883235</v>
      </c>
      <c r="AN10" s="6">
        <v>5984.1256460123905</v>
      </c>
      <c r="AO10" s="10">
        <v>5498.2844374684992</v>
      </c>
      <c r="AP10" s="6">
        <v>5751.1523669999988</v>
      </c>
      <c r="AQ10" s="6">
        <v>5281.4615583000004</v>
      </c>
      <c r="AR10" s="51">
        <v>5265.3933988400004</v>
      </c>
    </row>
    <row r="11" spans="1:49" ht="15.75" x14ac:dyDescent="0.2">
      <c r="A11" s="12" t="s">
        <v>3</v>
      </c>
      <c r="B11" s="26">
        <f>B6-B9</f>
        <v>1663.4005580000003</v>
      </c>
      <c r="C11" s="13">
        <f t="shared" ref="C11:E11" si="12">C6-C9</f>
        <v>1097.4872329999998</v>
      </c>
      <c r="D11" s="13">
        <f t="shared" si="12"/>
        <v>574.33315599999992</v>
      </c>
      <c r="E11" s="14">
        <f t="shared" si="12"/>
        <v>931.98500700000011</v>
      </c>
      <c r="F11" s="13">
        <f>F6-F9</f>
        <v>936.38573700000006</v>
      </c>
      <c r="G11" s="13">
        <f t="shared" ref="G11:I11" si="13">G6-G9</f>
        <v>555.39330699999994</v>
      </c>
      <c r="H11" s="13">
        <f t="shared" si="13"/>
        <v>885.71634300000005</v>
      </c>
      <c r="I11" s="26">
        <f t="shared" si="13"/>
        <v>723.50197800000001</v>
      </c>
      <c r="J11" s="13">
        <f>J6-J9</f>
        <v>977.08137700000009</v>
      </c>
      <c r="K11" s="13">
        <f t="shared" ref="K11:M11" si="14">K6-K9</f>
        <v>795.92132200000015</v>
      </c>
      <c r="L11" s="13">
        <f t="shared" si="14"/>
        <v>616.30573000000004</v>
      </c>
      <c r="M11" s="14">
        <f t="shared" si="14"/>
        <v>1065.4284060000002</v>
      </c>
      <c r="N11" s="13">
        <f>N6-N9</f>
        <v>1112.0134229999999</v>
      </c>
      <c r="O11" s="13">
        <f t="shared" ref="O11:Q11" si="15">O6-O9</f>
        <v>586.30600500000014</v>
      </c>
      <c r="P11" s="13">
        <f t="shared" si="15"/>
        <v>750.94410100000005</v>
      </c>
      <c r="Q11" s="13">
        <f t="shared" si="15"/>
        <v>800.2833569999998</v>
      </c>
      <c r="R11" s="26">
        <f>R6-R9</f>
        <v>1303.5794649999998</v>
      </c>
      <c r="S11" s="13">
        <f t="shared" ref="S11:U11" si="16">S6-S9</f>
        <v>511.59882300000004</v>
      </c>
      <c r="T11" s="13">
        <f t="shared" si="16"/>
        <v>718.97416100000009</v>
      </c>
      <c r="U11" s="13">
        <f t="shared" si="16"/>
        <v>395.19324099999994</v>
      </c>
      <c r="V11" s="26">
        <f t="shared" ref="V11:AC11" si="17">V6-V9</f>
        <v>2029.4222309999998</v>
      </c>
      <c r="W11" s="13">
        <f t="shared" si="17"/>
        <v>680.63981200000012</v>
      </c>
      <c r="X11" s="13">
        <f t="shared" si="17"/>
        <v>-445.03696999999988</v>
      </c>
      <c r="Y11" s="14">
        <f t="shared" si="17"/>
        <v>-481.83453399999985</v>
      </c>
      <c r="Z11" s="26">
        <f t="shared" si="17"/>
        <v>823.20303999999987</v>
      </c>
      <c r="AA11" s="13">
        <f t="shared" si="17"/>
        <v>833.76460700000007</v>
      </c>
      <c r="AB11" s="13">
        <f t="shared" si="17"/>
        <v>1360.1589690000001</v>
      </c>
      <c r="AC11" s="13">
        <f t="shared" si="17"/>
        <v>1394.9950650000001</v>
      </c>
      <c r="AD11" s="26">
        <f t="shared" ref="AD11:AG11" si="18">AD6-AD9</f>
        <v>1850.3013259999998</v>
      </c>
      <c r="AE11" s="13">
        <f t="shared" si="18"/>
        <v>1689.01854</v>
      </c>
      <c r="AF11" s="13">
        <f t="shared" si="18"/>
        <v>2120.1094319999997</v>
      </c>
      <c r="AG11" s="14">
        <f t="shared" si="18"/>
        <v>1299.8625170000009</v>
      </c>
      <c r="AH11" s="26">
        <f t="shared" ref="AH11:AI11" si="19">AH6-AH9</f>
        <v>1525.3897491833936</v>
      </c>
      <c r="AI11" s="13">
        <f t="shared" si="19"/>
        <v>388.77683410844338</v>
      </c>
      <c r="AJ11" s="13">
        <f t="shared" ref="AJ11:AK11" si="20">AJ6-AJ9</f>
        <v>1467.8744114523925</v>
      </c>
      <c r="AK11" s="14">
        <f t="shared" si="20"/>
        <v>1376.1162956994763</v>
      </c>
      <c r="AL11" s="26">
        <v>1698.7003541532031</v>
      </c>
      <c r="AM11" s="13">
        <v>1130.6704772883234</v>
      </c>
      <c r="AN11" s="13">
        <v>1211.5884960123901</v>
      </c>
      <c r="AO11" s="14">
        <v>1239.0854354684991</v>
      </c>
      <c r="AP11" s="13">
        <v>1477.7112089999996</v>
      </c>
      <c r="AQ11" s="13">
        <v>1025.1682542999997</v>
      </c>
      <c r="AR11" s="52">
        <v>1479.8828868399999</v>
      </c>
    </row>
    <row r="12" spans="1:49" ht="15" x14ac:dyDescent="0.2">
      <c r="A12" s="4"/>
      <c r="B12" s="4"/>
      <c r="C12" s="4"/>
      <c r="D12" s="4"/>
      <c r="E12" s="4"/>
    </row>
    <row r="13" spans="1:49" ht="15" x14ac:dyDescent="0.2">
      <c r="A13" s="19" t="s">
        <v>9</v>
      </c>
      <c r="B13" s="4"/>
      <c r="C13" s="4"/>
      <c r="D13" s="4"/>
      <c r="E13" s="4"/>
    </row>
    <row r="14" spans="1:49" s="5" customFormat="1" ht="15" x14ac:dyDescent="0.2">
      <c r="A14" s="5" t="s">
        <v>10</v>
      </c>
      <c r="AT14" s="43"/>
      <c r="AU14" s="43"/>
      <c r="AV14" s="43"/>
      <c r="AW14" s="43"/>
    </row>
    <row r="15" spans="1:49" x14ac:dyDescent="0.2">
      <c r="AU15" s="45"/>
    </row>
    <row r="16" spans="1:49" ht="15" x14ac:dyDescent="0.2">
      <c r="A16" s="53" t="s">
        <v>19</v>
      </c>
      <c r="AU16" s="45"/>
    </row>
    <row r="17" spans="1:60" ht="15" x14ac:dyDescent="0.2">
      <c r="A17" s="53" t="s">
        <v>20</v>
      </c>
      <c r="AU17" s="45"/>
    </row>
    <row r="18" spans="1:60" ht="15" x14ac:dyDescent="0.2">
      <c r="A18" s="54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</row>
    <row r="19" spans="1:60" ht="15" x14ac:dyDescent="0.2">
      <c r="A19" s="54"/>
      <c r="AM19" s="36"/>
      <c r="AX19" s="43"/>
      <c r="AY19" s="37"/>
      <c r="AZ19" s="37"/>
      <c r="BA19" s="37"/>
      <c r="BB19" s="37"/>
      <c r="BC19" s="37"/>
      <c r="BD19" s="37"/>
      <c r="BE19" s="37"/>
      <c r="BF19" s="37"/>
      <c r="BG19" s="37"/>
      <c r="BH19" s="37"/>
    </row>
    <row r="20" spans="1:60" ht="15" x14ac:dyDescent="0.2">
      <c r="AM20" s="35"/>
      <c r="AU20" s="45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</row>
    <row r="21" spans="1:60" ht="15" x14ac:dyDescent="0.2">
      <c r="AM21" s="35"/>
      <c r="AW21" s="46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</row>
    <row r="22" spans="1:60" ht="15" x14ac:dyDescent="0.2">
      <c r="AM22" s="35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</row>
    <row r="23" spans="1:60" ht="15" x14ac:dyDescent="0.2"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</row>
    <row r="24" spans="1:60" x14ac:dyDescent="0.2">
      <c r="AM24" s="35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</row>
    <row r="25" spans="1:60" x14ac:dyDescent="0.2">
      <c r="AM25" s="35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</row>
    <row r="26" spans="1:60" x14ac:dyDescent="0.2"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</row>
    <row r="27" spans="1:60" x14ac:dyDescent="0.2">
      <c r="AX27" s="42"/>
      <c r="AY27" s="42"/>
      <c r="AZ27" s="42"/>
      <c r="BA27" s="41"/>
      <c r="BB27" s="41"/>
      <c r="BC27" s="41"/>
      <c r="BD27" s="41"/>
      <c r="BE27" s="41"/>
      <c r="BF27" s="41"/>
      <c r="BG27" s="41"/>
      <c r="BH27" s="41"/>
    </row>
    <row r="28" spans="1:60" x14ac:dyDescent="0.2">
      <c r="AW28" s="47"/>
      <c r="AX28" s="42"/>
      <c r="AY28" s="42"/>
      <c r="AZ28" s="42"/>
      <c r="BA28" s="41"/>
      <c r="BB28" s="41"/>
      <c r="BC28" s="41"/>
      <c r="BD28" s="41"/>
      <c r="BE28" s="41"/>
      <c r="BF28" s="41"/>
      <c r="BG28" s="41"/>
      <c r="BH28" s="41"/>
    </row>
    <row r="29" spans="1:60" x14ac:dyDescent="0.2">
      <c r="AT29" s="48"/>
      <c r="AU29" s="48"/>
      <c r="AV29" s="48"/>
      <c r="AW29" s="49"/>
      <c r="AX29" s="42"/>
      <c r="AY29" s="42"/>
      <c r="AZ29" s="42"/>
      <c r="BA29" s="41"/>
      <c r="BB29" s="41"/>
      <c r="BC29" s="41"/>
      <c r="BD29" s="41"/>
      <c r="BE29" s="41"/>
      <c r="BF29" s="41"/>
      <c r="BG29" s="41"/>
      <c r="BH29" s="41"/>
    </row>
    <row r="30" spans="1:60" x14ac:dyDescent="0.2">
      <c r="AT30" s="48"/>
      <c r="AU30" s="48"/>
      <c r="AV30" s="48"/>
      <c r="AW30" s="49"/>
      <c r="AX30" s="42"/>
      <c r="AY30" s="42"/>
      <c r="AZ30" s="42"/>
      <c r="BA30" s="41"/>
      <c r="BB30" s="41"/>
      <c r="BC30" s="41"/>
      <c r="BD30" s="41"/>
      <c r="BE30" s="41"/>
      <c r="BF30" s="41"/>
      <c r="BG30" s="41"/>
      <c r="BH30" s="41"/>
    </row>
    <row r="31" spans="1:60" x14ac:dyDescent="0.2">
      <c r="AN31" s="48"/>
      <c r="AO31" s="48"/>
      <c r="AP31" s="48"/>
      <c r="AQ31" s="48"/>
      <c r="AT31" s="48"/>
      <c r="AU31" s="48"/>
      <c r="AV31" s="48"/>
      <c r="AW31" s="49"/>
      <c r="AX31" s="42"/>
      <c r="AY31" s="42"/>
      <c r="AZ31" s="42"/>
      <c r="BA31" s="41"/>
      <c r="BB31" s="41"/>
      <c r="BC31" s="41"/>
      <c r="BD31" s="41"/>
      <c r="BE31" s="41"/>
      <c r="BF31" s="41"/>
      <c r="BG31" s="41"/>
      <c r="BH31" s="41"/>
    </row>
    <row r="32" spans="1:60" x14ac:dyDescent="0.2">
      <c r="AN32" s="48"/>
      <c r="AO32" s="48"/>
      <c r="AP32" s="48"/>
      <c r="AQ32" s="48"/>
      <c r="AT32" s="48"/>
      <c r="AU32" s="48"/>
      <c r="AV32" s="48"/>
      <c r="AW32" s="49"/>
      <c r="AX32" s="42"/>
      <c r="AY32" s="42"/>
      <c r="AZ32" s="42"/>
      <c r="BA32" s="41"/>
      <c r="BB32" s="41"/>
      <c r="BC32" s="41"/>
      <c r="BD32" s="41"/>
      <c r="BE32" s="41"/>
      <c r="BF32" s="41"/>
      <c r="BG32" s="41"/>
      <c r="BH32" s="41"/>
    </row>
    <row r="33" spans="40:60" x14ac:dyDescent="0.2">
      <c r="AN33" s="48"/>
      <c r="AO33" s="48"/>
      <c r="AP33" s="48"/>
      <c r="AQ33" s="48"/>
      <c r="AT33" s="48"/>
      <c r="AU33" s="48"/>
      <c r="AV33" s="48"/>
      <c r="AW33" s="49"/>
      <c r="AX33" s="42"/>
      <c r="AY33" s="42"/>
      <c r="AZ33" s="42"/>
      <c r="BA33" s="41"/>
      <c r="BB33" s="41"/>
      <c r="BC33" s="41"/>
      <c r="BD33" s="41"/>
      <c r="BE33" s="41"/>
      <c r="BF33" s="41"/>
      <c r="BG33" s="41"/>
      <c r="BH33" s="41"/>
    </row>
    <row r="34" spans="40:60" x14ac:dyDescent="0.2">
      <c r="AN34" s="48"/>
      <c r="AO34" s="48"/>
      <c r="AP34" s="48"/>
      <c r="AQ34" s="48"/>
      <c r="AT34" s="49"/>
      <c r="AU34" s="48"/>
      <c r="AV34" s="48"/>
      <c r="AW34" s="48"/>
    </row>
    <row r="36" spans="40:60" x14ac:dyDescent="0.2">
      <c r="AT36" s="48"/>
      <c r="AU36" s="48"/>
      <c r="AV36" s="48"/>
      <c r="AW36" s="48"/>
    </row>
    <row r="37" spans="40:60" x14ac:dyDescent="0.2">
      <c r="AT37" s="48"/>
      <c r="AU37" s="48"/>
      <c r="AV37" s="48"/>
      <c r="AW37" s="48"/>
    </row>
    <row r="38" spans="40:60" x14ac:dyDescent="0.2">
      <c r="AT38" s="48"/>
      <c r="AU38" s="48"/>
      <c r="AV38" s="48"/>
      <c r="AW38" s="48"/>
    </row>
    <row r="39" spans="40:60" x14ac:dyDescent="0.2">
      <c r="AT39" s="49"/>
      <c r="AU39" s="49"/>
      <c r="AV39" s="49"/>
      <c r="AW39" s="49"/>
    </row>
    <row r="41" spans="40:60" x14ac:dyDescent="0.2">
      <c r="AT41" s="48"/>
    </row>
    <row r="42" spans="40:60" x14ac:dyDescent="0.2">
      <c r="AT42" s="48"/>
    </row>
    <row r="43" spans="40:60" x14ac:dyDescent="0.2">
      <c r="AT43" s="48"/>
    </row>
    <row r="44" spans="40:60" x14ac:dyDescent="0.2">
      <c r="AT44" s="49"/>
    </row>
    <row r="52" spans="46:49" x14ac:dyDescent="0.2">
      <c r="AT52" s="48"/>
      <c r="AU52" s="48"/>
      <c r="AV52" s="48"/>
      <c r="AW52" s="48"/>
    </row>
    <row r="53" spans="46:49" x14ac:dyDescent="0.2">
      <c r="AT53" s="48"/>
      <c r="AU53" s="48"/>
      <c r="AV53" s="48"/>
      <c r="AW53" s="48"/>
    </row>
    <row r="54" spans="46:49" x14ac:dyDescent="0.2">
      <c r="AT54" s="48"/>
      <c r="AU54" s="48"/>
      <c r="AV54" s="48"/>
      <c r="AW54" s="48"/>
    </row>
    <row r="55" spans="46:49" x14ac:dyDescent="0.2">
      <c r="AT55" s="48"/>
      <c r="AU55" s="48"/>
      <c r="AV55" s="48"/>
      <c r="AW55" s="48"/>
    </row>
    <row r="57" spans="46:49" x14ac:dyDescent="0.2">
      <c r="AU57" s="48"/>
    </row>
    <row r="58" spans="46:49" x14ac:dyDescent="0.2">
      <c r="AU58" s="48"/>
    </row>
    <row r="59" spans="46:49" x14ac:dyDescent="0.2">
      <c r="AU59" s="48"/>
    </row>
    <row r="60" spans="46:49" x14ac:dyDescent="0.2">
      <c r="AU60" s="48"/>
    </row>
  </sheetData>
  <mergeCells count="13">
    <mergeCell ref="AL4:AO4"/>
    <mergeCell ref="AP4:AR4"/>
    <mergeCell ref="AH4:AK4"/>
    <mergeCell ref="A1:E1"/>
    <mergeCell ref="A4:A5"/>
    <mergeCell ref="B4:E4"/>
    <mergeCell ref="F4:I4"/>
    <mergeCell ref="J4:M4"/>
    <mergeCell ref="AD4:AG4"/>
    <mergeCell ref="Z4:AC4"/>
    <mergeCell ref="N4:Q4"/>
    <mergeCell ref="R4:U4"/>
    <mergeCell ref="V4:Y4"/>
  </mergeCells>
  <pageMargins left="0.7" right="0.7" top="0.75" bottom="0.75" header="0.3" footer="0.3"/>
  <pageSetup orientation="portrait" r:id="rId1"/>
  <ignoredErrors>
    <ignoredError sqref="AD9:AK9 AD6:AK6 AD11:AK11 AD7:AK7 AD8:AK8 AD10:AK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MKH52Q7RF5JS-1303391851-3063</_dlc_DocId>
    <_dlc_DocIdUrl xmlns="ebce80bc-31f1-456e-bae0-275749261b0a">
      <Url>https://deps.intra.gov.bn/divisions/DOS/_layouts/15/DocIdRedir.aspx?ID=MKH52Q7RF5JS-1303391851-3063</Url>
      <Description>MKH52Q7RF5JS-1303391851-3063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CEC7C-57CE-4347-B24D-9E439F52599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031823C-8A64-4A52-BE2A-AB355E8D7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31F4B-AC17-401C-B29E-692A461B1775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3eb395c1-c26a-485a-a474-2edaaa77b21c"/>
    <ds:schemaRef ds:uri="ebce80bc-31f1-456e-bae0-275749261b0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94C9039-A815-447A-AB4A-583862565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2019-01-09T06:26:22Z</dcterms:created>
  <dcterms:modified xsi:type="dcterms:W3CDTF">2025-11-25T06:57:41Z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8264e302-3887-4731-bd05-647821a5c84b</vt:lpwstr>
  </property>
</Properties>
</file>