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International Merchandise Trade Statistics\Monthly\new dec 2025\"/>
    </mc:Choice>
  </mc:AlternateContent>
  <xr:revisionPtr revIDLastSave="0" documentId="13_ncr:1_{A18BC0AD-801A-4E30-8DB2-7B9FD4CA147B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Data" sheetId="6" r:id="rId1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E6" i="6" l="1"/>
  <c r="DD6" i="6"/>
  <c r="DC6" i="6"/>
  <c r="DB6" i="6"/>
  <c r="DB10" i="6" s="1"/>
  <c r="DA6" i="6"/>
  <c r="DA11" i="6" s="1"/>
  <c r="CZ6" i="6"/>
  <c r="CY6" i="6"/>
  <c r="CX6" i="6"/>
  <c r="CW6" i="6"/>
  <c r="CV6" i="6"/>
  <c r="CU6" i="6"/>
  <c r="DC11" i="6" l="1"/>
  <c r="DC10" i="6"/>
  <c r="DE10" i="6"/>
  <c r="DE11" i="6" l="1"/>
  <c r="DD10" i="6"/>
  <c r="DD11" i="6" l="1"/>
  <c r="DB11" i="6" l="1"/>
  <c r="DA10" i="6" l="1"/>
  <c r="CZ11" i="6" l="1"/>
  <c r="CZ10" i="6" l="1"/>
  <c r="CY11" i="6"/>
  <c r="CY10" i="6" l="1"/>
  <c r="CX11" i="6"/>
  <c r="CX10" i="6" l="1"/>
  <c r="CW10" i="6"/>
  <c r="CW11" i="6" l="1"/>
  <c r="CV11" i="6"/>
  <c r="CV10" i="6" l="1"/>
  <c r="CU11" i="6"/>
  <c r="CU10" i="6" l="1"/>
  <c r="CR6" i="6"/>
  <c r="CT6" i="6" l="1"/>
  <c r="CT11" i="6" s="1"/>
  <c r="CT10" i="6" l="1"/>
  <c r="CS6" i="6"/>
  <c r="CS11" i="6" s="1"/>
  <c r="CS10" i="6" l="1"/>
  <c r="CR11" i="6"/>
  <c r="CR10" i="6" l="1"/>
  <c r="CQ6" i="6"/>
  <c r="CQ10" i="6" s="1"/>
  <c r="CQ11" i="6" l="1"/>
  <c r="CP6" i="6"/>
  <c r="CP10" i="6" s="1"/>
  <c r="CP11" i="6" l="1"/>
  <c r="CO6" i="6"/>
  <c r="CO11" i="6" s="1"/>
  <c r="CO10" i="6" l="1"/>
  <c r="CN6" i="6"/>
  <c r="CN10" i="6" s="1"/>
  <c r="CN11" i="6" l="1"/>
  <c r="CM6" i="6"/>
  <c r="CM11" i="6" s="1"/>
  <c r="CM10" i="6" l="1"/>
  <c r="CL6" i="6"/>
  <c r="CL11" i="6" s="1"/>
  <c r="CL10" i="6" l="1"/>
  <c r="BW8" i="6"/>
  <c r="BV6" i="6"/>
  <c r="CK6" i="6"/>
  <c r="CK10" i="6" l="1"/>
  <c r="CK11" i="6"/>
  <c r="CJ6" i="6"/>
  <c r="CJ11" i="6" s="1"/>
  <c r="CI6" i="6"/>
  <c r="CI11" i="6" s="1"/>
  <c r="CJ10" i="6" l="1"/>
  <c r="CI10" i="6"/>
  <c r="CH6" i="6"/>
  <c r="CH10" i="6" l="1"/>
  <c r="CH11" i="6"/>
  <c r="CG8" i="6"/>
  <c r="CG6" i="6" s="1"/>
  <c r="CG10" i="6" s="1"/>
  <c r="CF8" i="6"/>
  <c r="CF6" i="6" s="1"/>
  <c r="CF11" i="6" s="1"/>
  <c r="CF10" i="6" l="1"/>
  <c r="CG11" i="6"/>
  <c r="CE8" i="6"/>
  <c r="CE6" i="6" s="1"/>
  <c r="CD8" i="6"/>
  <c r="CD6" i="6"/>
  <c r="CE11" i="6" l="1"/>
  <c r="CE10" i="6"/>
  <c r="CD10" i="6"/>
  <c r="CD11" i="6"/>
  <c r="CC8" i="6"/>
  <c r="CC6" i="6" s="1"/>
  <c r="CB8" i="6"/>
  <c r="CA8" i="6"/>
  <c r="CA6" i="6" s="1"/>
  <c r="BZ8" i="6"/>
  <c r="BY8" i="6"/>
  <c r="BX8" i="6"/>
  <c r="BW6" i="6"/>
  <c r="BS7" i="6"/>
  <c r="CA10" i="6" l="1"/>
  <c r="BZ6" i="6"/>
  <c r="BZ10" i="6" s="1"/>
  <c r="BX6" i="6"/>
  <c r="BX11" i="6" s="1"/>
  <c r="BW11" i="6"/>
  <c r="BY6" i="6"/>
  <c r="BY10" i="6" s="1"/>
  <c r="CA11" i="6"/>
  <c r="CC11" i="6"/>
  <c r="CC10" i="6"/>
  <c r="CB6" i="6"/>
  <c r="BZ11" i="6"/>
  <c r="BX10" i="6"/>
  <c r="BW10" i="6"/>
  <c r="BV11" i="6"/>
  <c r="BY11" i="6" l="1"/>
  <c r="CB10" i="6"/>
  <c r="CB11" i="6"/>
  <c r="BV10" i="6"/>
  <c r="BU9" i="6"/>
  <c r="BU6" i="6"/>
  <c r="BU10" i="6" l="1"/>
  <c r="BU11" i="6"/>
  <c r="BT9" i="6"/>
  <c r="BT6" i="6"/>
  <c r="BT11" i="6" l="1"/>
  <c r="BT10" i="6"/>
  <c r="BS9" i="6"/>
  <c r="BR9" i="6"/>
  <c r="BQ9" i="6"/>
  <c r="BP9" i="6"/>
  <c r="BO9" i="6"/>
  <c r="BN9" i="6"/>
  <c r="BM9" i="6"/>
  <c r="BS8" i="6"/>
  <c r="BS6" i="6" s="1"/>
  <c r="BR8" i="6"/>
  <c r="BQ8" i="6"/>
  <c r="BP8" i="6"/>
  <c r="BO8" i="6"/>
  <c r="BN8" i="6"/>
  <c r="BM8" i="6"/>
  <c r="BR7" i="6"/>
  <c r="BQ7" i="6"/>
  <c r="BP7" i="6"/>
  <c r="BO7" i="6"/>
  <c r="BN7" i="6"/>
  <c r="BM7" i="6"/>
  <c r="BR6" i="6"/>
  <c r="BQ6" i="6"/>
  <c r="BP6" i="6"/>
  <c r="BO6" i="6"/>
  <c r="BN6" i="6"/>
  <c r="BM6" i="6"/>
  <c r="BM10" i="6" l="1"/>
  <c r="BP10" i="6"/>
  <c r="BQ10" i="6"/>
  <c r="BQ11" i="6"/>
  <c r="BO11" i="6"/>
  <c r="BS11" i="6"/>
  <c r="BM11" i="6"/>
  <c r="BN10" i="6"/>
  <c r="BR10" i="6"/>
  <c r="BP11" i="6"/>
  <c r="BO10" i="6"/>
  <c r="BS10" i="6"/>
  <c r="BN11" i="6"/>
  <c r="BR11" i="6"/>
  <c r="BL11" i="6"/>
  <c r="BK11" i="6"/>
  <c r="BJ11" i="6"/>
  <c r="BL10" i="6"/>
  <c r="BK10" i="6"/>
  <c r="BJ10" i="6"/>
  <c r="BI11" i="6" l="1"/>
  <c r="BH11" i="6"/>
  <c r="BG11" i="6"/>
  <c r="BF11" i="6"/>
  <c r="BE11" i="6"/>
  <c r="BD11" i="6"/>
  <c r="BC11" i="6"/>
  <c r="BB11" i="6"/>
  <c r="BA11" i="6"/>
  <c r="AZ11" i="6"/>
  <c r="AY11" i="6"/>
  <c r="AX11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1" i="6" l="1"/>
  <c r="AV11" i="6"/>
  <c r="AU11" i="6"/>
  <c r="AT11" i="6"/>
  <c r="AS11" i="6"/>
  <c r="AR11" i="6"/>
  <c r="AQ11" i="6"/>
  <c r="AP11" i="6"/>
  <c r="AO11" i="6"/>
  <c r="AN11" i="6"/>
  <c r="AM11" i="6"/>
  <c r="AL11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1" i="6" l="1"/>
  <c r="AJ11" i="6"/>
  <c r="AI11" i="6"/>
  <c r="AH11" i="6"/>
  <c r="AG11" i="6"/>
  <c r="AF11" i="6"/>
  <c r="AE11" i="6"/>
  <c r="AD11" i="6"/>
  <c r="AC11" i="6"/>
  <c r="AB11" i="6"/>
  <c r="AA11" i="6"/>
  <c r="Z11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1" i="6" l="1"/>
  <c r="X11" i="6"/>
  <c r="W11" i="6"/>
  <c r="V11" i="6"/>
  <c r="U11" i="6"/>
  <c r="T11" i="6"/>
  <c r="S11" i="6"/>
  <c r="R11" i="6"/>
  <c r="Q11" i="6"/>
  <c r="P11" i="6"/>
  <c r="O11" i="6"/>
  <c r="N11" i="6"/>
  <c r="Y10" i="6"/>
  <c r="X10" i="6"/>
  <c r="W10" i="6"/>
  <c r="V10" i="6"/>
  <c r="U10" i="6"/>
  <c r="T10" i="6"/>
  <c r="S10" i="6"/>
  <c r="R10" i="6"/>
  <c r="Q10" i="6"/>
  <c r="P10" i="6"/>
  <c r="O10" i="6"/>
  <c r="N10" i="6"/>
  <c r="B10" i="6" l="1"/>
  <c r="B11" i="6"/>
  <c r="C10" i="6" l="1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</calcChain>
</file>

<file path=xl/sharedStrings.xml><?xml version="1.0" encoding="utf-8"?>
<sst xmlns="http://schemas.openxmlformats.org/spreadsheetml/2006/main" count="143" uniqueCount="25">
  <si>
    <t>Exports</t>
  </si>
  <si>
    <t>Imports</t>
  </si>
  <si>
    <t>Total Trade</t>
  </si>
  <si>
    <t>Balance of Trade</t>
  </si>
  <si>
    <t>Import, Export and Balance of Trade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</si>
  <si>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</si>
  <si>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</si>
  <si>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</si>
  <si>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</si>
  <si>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</si>
  <si>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</si>
  <si>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</si>
  <si>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</si>
  <si>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</si>
  <si>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</si>
  <si>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</si>
  <si>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</si>
  <si>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- Imports, Exports and Balance of Trade</t>
  </si>
  <si>
    <t xml:space="preserve">BND Million </t>
  </si>
  <si>
    <t>Source:</t>
  </si>
  <si>
    <t>Note:</t>
  </si>
  <si>
    <t xml:space="preserve"> - Department of Economic Planning and Statistics, Ministry of Finance and Economy</t>
  </si>
  <si>
    <t xml:space="preserve"> Re-Exports</t>
  </si>
  <si>
    <t>Domestic Exports</t>
  </si>
  <si>
    <t xml:space="preserve"> - Total may not tally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</si>
</sst>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#,##0.0_);\(#,##0.0\)"/>
    <numFmt numFmtId="167" formatCode="#,##0.0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114">
    <xf numFmtId="0" fontId="0" fillId="0" borderId="0" xfId="0"/>
    <xf numFmtId="0" fontId="5" fillId="0" borderId="0" xfId="0" applyFont="1"/>
    <xf numFmtId="0" fontId="6" fillId="0" borderId="0" xfId="2" applyFont="1" applyAlignment="1" applyProtection="1">
      <alignment vertical="center"/>
    </xf>
    <xf numFmtId="0" fontId="2" fillId="0" borderId="0" xfId="2" applyFont="1" applyAlignment="1">
      <alignment vertical="center"/>
    </xf>
    <xf numFmtId="0" fontId="6" fillId="0" borderId="0" xfId="2" applyFont="1" applyBorder="1" applyAlignment="1" applyProtection="1">
      <alignment horizontal="right" vertical="center"/>
    </xf>
    <xf numFmtId="0" fontId="7" fillId="0" borderId="0" xfId="0" applyFont="1"/>
    <xf numFmtId="0" fontId="6" fillId="0" borderId="0" xfId="2" applyFont="1" applyAlignment="1" applyProtection="1">
      <alignment horizontal="center" vertical="center"/>
    </xf>
    <xf numFmtId="0" fontId="8" fillId="0" borderId="0" xfId="0" applyFont="1"/>
    <xf numFmtId="0" fontId="4" fillId="0" borderId="0" xfId="2" applyFont="1" applyAlignment="1" applyProtection="1">
      <alignment horizontal="left" vertical="center" wrapText="1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horizontal="left" vertical="center" wrapText="1"/>
    </xf>
    <xf numFmtId="166" fontId="2" fillId="0" borderId="0" xfId="2" applyNumberFormat="1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 applyProtection="1">
      <alignment horizontal="right" vertical="center"/>
    </xf>
    <xf numFmtId="0" fontId="6" fillId="0" borderId="3" xfId="0" applyFont="1" applyBorder="1" applyAlignment="1">
      <alignment horizontal="left" vertical="center"/>
    </xf>
    <xf numFmtId="166" fontId="2" fillId="0" borderId="4" xfId="2" applyNumberFormat="1" applyFont="1" applyBorder="1" applyAlignment="1">
      <alignment horizontal="right" vertical="center"/>
    </xf>
    <xf numFmtId="165" fontId="6" fillId="0" borderId="4" xfId="1" applyNumberFormat="1" applyFont="1" applyBorder="1" applyAlignment="1">
      <alignment horizontal="right" vertical="center"/>
    </xf>
    <xf numFmtId="165" fontId="2" fillId="0" borderId="4" xfId="1" applyNumberFormat="1" applyFont="1" applyBorder="1" applyAlignment="1" applyProtection="1">
      <alignment horizontal="right" vertical="center"/>
    </xf>
    <xf numFmtId="0" fontId="6" fillId="0" borderId="2" xfId="0" applyFont="1" applyBorder="1" applyAlignment="1">
      <alignment horizontal="lef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0" borderId="5" xfId="1" applyNumberFormat="1" applyFont="1" applyBorder="1" applyAlignment="1">
      <alignment horizontal="right" vertical="center"/>
    </xf>
    <xf numFmtId="0" fontId="4" fillId="0" borderId="0" xfId="2" applyFont="1" applyAlignment="1" applyProtection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6" fontId="2" fillId="0" borderId="10" xfId="2" applyNumberFormat="1" applyFont="1" applyBorder="1" applyAlignment="1">
      <alignment horizontal="right" vertical="center"/>
    </xf>
    <xf numFmtId="166" fontId="2" fillId="0" borderId="11" xfId="2" applyNumberFormat="1" applyFont="1" applyBorder="1" applyAlignment="1">
      <alignment horizontal="right" vertical="center"/>
    </xf>
    <xf numFmtId="166" fontId="2" fillId="0" borderId="12" xfId="2" applyNumberFormat="1" applyFont="1" applyBorder="1" applyAlignment="1">
      <alignment horizontal="right" vertical="center"/>
    </xf>
    <xf numFmtId="166" fontId="2" fillId="0" borderId="3" xfId="2" applyNumberFormat="1" applyFont="1" applyBorder="1" applyAlignment="1">
      <alignment horizontal="right" vertical="center"/>
    </xf>
    <xf numFmtId="165" fontId="2" fillId="0" borderId="3" xfId="1" applyNumberFormat="1" applyFont="1" applyBorder="1" applyAlignment="1" applyProtection="1">
      <alignment horizontal="right" vertical="center"/>
    </xf>
    <xf numFmtId="165" fontId="6" fillId="0" borderId="3" xfId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/>
    <xf numFmtId="165" fontId="5" fillId="0" borderId="0" xfId="1" applyNumberFormat="1" applyFont="1" applyBorder="1"/>
    <xf numFmtId="165" fontId="8" fillId="0" borderId="11" xfId="1" applyNumberFormat="1" applyFont="1" applyBorder="1"/>
    <xf numFmtId="165" fontId="8" fillId="0" borderId="3" xfId="1" applyNumberFormat="1" applyFont="1" applyBorder="1"/>
    <xf numFmtId="165" fontId="8" fillId="0" borderId="0" xfId="1" applyNumberFormat="1" applyFont="1" applyBorder="1"/>
    <xf numFmtId="0" fontId="8" fillId="0" borderId="0" xfId="0" applyFont="1" applyBorder="1"/>
    <xf numFmtId="165" fontId="2" fillId="0" borderId="3" xfId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165" fontId="2" fillId="0" borderId="4" xfId="1" applyNumberFormat="1" applyFont="1" applyBorder="1" applyAlignment="1">
      <alignment horizontal="right" vertical="center"/>
    </xf>
    <xf numFmtId="165" fontId="5" fillId="0" borderId="0" xfId="1" applyNumberFormat="1" applyFont="1"/>
    <xf numFmtId="167" fontId="5" fillId="0" borderId="0" xfId="0" applyNumberFormat="1" applyFont="1" applyBorder="1"/>
    <xf numFmtId="167" fontId="8" fillId="0" borderId="0" xfId="0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9" xfId="0" applyFont="1" applyBorder="1"/>
    <xf numFmtId="167" fontId="2" fillId="0" borderId="11" xfId="2" applyNumberFormat="1" applyFont="1" applyBorder="1" applyAlignment="1">
      <alignment horizontal="right" vertical="center"/>
    </xf>
    <xf numFmtId="167" fontId="5" fillId="0" borderId="0" xfId="1" applyNumberFormat="1" applyFont="1" applyBorder="1"/>
    <xf numFmtId="167" fontId="6" fillId="0" borderId="0" xfId="1" applyNumberFormat="1" applyFont="1" applyBorder="1" applyAlignment="1">
      <alignment horizontal="right" vertical="center"/>
    </xf>
    <xf numFmtId="167" fontId="6" fillId="0" borderId="1" xfId="1" applyNumberFormat="1" applyFont="1" applyBorder="1" applyAlignment="1">
      <alignment horizontal="right" vertical="center"/>
    </xf>
    <xf numFmtId="167" fontId="2" fillId="0" borderId="12" xfId="2" applyNumberFormat="1" applyFont="1" applyBorder="1" applyAlignment="1">
      <alignment horizontal="right" vertical="center"/>
    </xf>
    <xf numFmtId="167" fontId="5" fillId="0" borderId="4" xfId="1" applyNumberFormat="1" applyFont="1" applyBorder="1"/>
    <xf numFmtId="167" fontId="5" fillId="0" borderId="4" xfId="0" applyNumberFormat="1" applyFont="1" applyBorder="1"/>
    <xf numFmtId="167" fontId="6" fillId="0" borderId="4" xfId="1" applyNumberFormat="1" applyFont="1" applyBorder="1" applyAlignment="1">
      <alignment horizontal="right" vertical="center"/>
    </xf>
    <xf numFmtId="167" fontId="6" fillId="0" borderId="5" xfId="1" applyNumberFormat="1" applyFont="1" applyBorder="1" applyAlignment="1">
      <alignment horizontal="right" vertical="center"/>
    </xf>
    <xf numFmtId="167" fontId="5" fillId="0" borderId="0" xfId="1" applyNumberFormat="1" applyFont="1"/>
    <xf numFmtId="167" fontId="5" fillId="0" borderId="0" xfId="0" applyNumberFormat="1" applyFont="1"/>
    <xf numFmtId="168" fontId="8" fillId="0" borderId="3" xfId="0" applyNumberFormat="1" applyFont="1" applyBorder="1"/>
    <xf numFmtId="0" fontId="7" fillId="0" borderId="7" xfId="0" applyFont="1" applyBorder="1"/>
    <xf numFmtId="168" fontId="5" fillId="0" borderId="0" xfId="0" applyNumberFormat="1" applyFont="1" applyBorder="1"/>
    <xf numFmtId="167" fontId="4" fillId="0" borderId="9" xfId="0" applyNumberFormat="1" applyFont="1" applyBorder="1" applyAlignment="1">
      <alignment horizontal="center" vertical="center"/>
    </xf>
    <xf numFmtId="167" fontId="8" fillId="0" borderId="0" xfId="0" applyNumberFormat="1" applyFont="1"/>
    <xf numFmtId="167" fontId="2" fillId="0" borderId="10" xfId="2" applyNumberFormat="1" applyFont="1" applyBorder="1" applyAlignment="1">
      <alignment horizontal="right" vertical="center"/>
    </xf>
    <xf numFmtId="165" fontId="5" fillId="0" borderId="3" xfId="1" applyNumberFormat="1" applyFont="1" applyBorder="1"/>
    <xf numFmtId="167" fontId="5" fillId="0" borderId="3" xfId="0" applyNumberFormat="1" applyFont="1" applyBorder="1"/>
    <xf numFmtId="167" fontId="6" fillId="0" borderId="3" xfId="1" applyNumberFormat="1" applyFont="1" applyBorder="1" applyAlignment="1">
      <alignment horizontal="right" vertical="center"/>
    </xf>
    <xf numFmtId="167" fontId="6" fillId="0" borderId="2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/>
    </xf>
    <xf numFmtId="0" fontId="6" fillId="0" borderId="3" xfId="0" applyFont="1" applyBorder="1" applyAlignment="1">
      <alignment horizontal="left" vertical="center" indent="1"/>
    </xf>
    <xf numFmtId="165" fontId="6" fillId="0" borderId="3" xfId="1" applyNumberFormat="1" applyFont="1" applyBorder="1" applyAlignment="1">
      <alignment horizontal="left" vertical="center" indent="1"/>
    </xf>
    <xf numFmtId="167" fontId="2" fillId="0" borderId="0" xfId="2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65" fontId="5" fillId="0" borderId="0" xfId="0" applyNumberFormat="1" applyFont="1"/>
    <xf numFmtId="165" fontId="7" fillId="0" borderId="0" xfId="1" applyNumberFormat="1" applyFont="1"/>
    <xf numFmtId="165" fontId="8" fillId="0" borderId="0" xfId="1" applyNumberFormat="1" applyFont="1"/>
    <xf numFmtId="165" fontId="5" fillId="0" borderId="0" xfId="1" applyNumberFormat="1" applyFont="1" applyFill="1" applyBorder="1"/>
    <xf numFmtId="165" fontId="8" fillId="0" borderId="0" xfId="1" applyNumberFormat="1" applyFont="1" applyFill="1" applyBorder="1"/>
    <xf numFmtId="49" fontId="5" fillId="0" borderId="0" xfId="1" applyNumberFormat="1" applyFont="1" applyFill="1" applyBorder="1" applyAlignment="1"/>
    <xf numFmtId="168" fontId="5" fillId="0" borderId="0" xfId="0" applyNumberFormat="1" applyFont="1"/>
    <xf numFmtId="167" fontId="8" fillId="0" borderId="4" xfId="1" applyNumberFormat="1" applyFont="1" applyBorder="1"/>
    <xf numFmtId="167" fontId="8" fillId="0" borderId="4" xfId="0" applyNumberFormat="1" applyFont="1" applyBorder="1"/>
    <xf numFmtId="167" fontId="8" fillId="0" borderId="0" xfId="1" applyNumberFormat="1" applyFont="1" applyBorder="1"/>
    <xf numFmtId="167" fontId="6" fillId="0" borderId="0" xfId="1" applyNumberFormat="1" applyFont="1" applyFill="1" applyBorder="1" applyAlignment="1">
      <alignment horizontal="right" vertical="center"/>
    </xf>
    <xf numFmtId="167" fontId="6" fillId="0" borderId="1" xfId="1" applyNumberFormat="1" applyFont="1" applyFill="1" applyBorder="1" applyAlignment="1">
      <alignment horizontal="right" vertical="center"/>
    </xf>
    <xf numFmtId="167" fontId="8" fillId="0" borderId="3" xfId="1" applyNumberFormat="1" applyFont="1" applyBorder="1"/>
    <xf numFmtId="167" fontId="8" fillId="0" borderId="3" xfId="0" applyNumberFormat="1" applyFont="1" applyBorder="1"/>
    <xf numFmtId="167" fontId="2" fillId="0" borderId="3" xfId="2" applyNumberFormat="1" applyFont="1" applyBorder="1" applyAlignment="1">
      <alignment horizontal="right" vertical="center"/>
    </xf>
    <xf numFmtId="0" fontId="5" fillId="0" borderId="0" xfId="1" applyNumberFormat="1" applyFont="1" applyFill="1" applyBorder="1" applyAlignment="1"/>
    <xf numFmtId="164" fontId="5" fillId="0" borderId="0" xfId="1" applyNumberFormat="1" applyFont="1" applyFill="1" applyBorder="1" applyAlignment="1"/>
    <xf numFmtId="165" fontId="9" fillId="0" borderId="11" xfId="1" applyNumberFormat="1" applyFont="1" applyBorder="1" applyAlignment="1">
      <alignment horizontal="center" vertical="center"/>
    </xf>
    <xf numFmtId="165" fontId="9" fillId="0" borderId="7" xfId="1" applyNumberFormat="1" applyFont="1" applyBorder="1" applyAlignment="1">
      <alignment horizontal="center" vertical="center"/>
    </xf>
    <xf numFmtId="167" fontId="2" fillId="0" borderId="0" xfId="1" applyNumberFormat="1" applyFont="1" applyBorder="1"/>
    <xf numFmtId="167" fontId="2" fillId="0" borderId="0" xfId="0" applyNumberFormat="1" applyFont="1" applyBorder="1"/>
    <xf numFmtId="167" fontId="2" fillId="0" borderId="0" xfId="1" applyNumberFormat="1" applyFont="1" applyBorder="1" applyAlignment="1">
      <alignment horizontal="right" vertical="center"/>
    </xf>
    <xf numFmtId="167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0" xfId="2" applyFont="1" applyAlignment="1" applyProtection="1">
      <alignment horizontal="left" vertical="center" wrapText="1"/>
    </xf>
    <xf numFmtId="0" fontId="4" fillId="0" borderId="6" xfId="2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3">
    <cellStyle name="Comma" xfId="1" builtinId="3"/>
    <cellStyle name="Comma 2" xfId="4" xr:uid="{00000000-0005-0000-0000-000001000000}"/>
    <cellStyle name="Comma 2 2" xfId="7" xr:uid="{00000000-0005-0000-0000-000033000000}"/>
    <cellStyle name="Comma 3" xfId="8" xr:uid="{00000000-0005-0000-0000-000034000000}"/>
    <cellStyle name="Comma 4" xfId="9" xr:uid="{00000000-0005-0000-0000-000035000000}"/>
    <cellStyle name="Comma 5" xfId="6" xr:uid="{00000000-0005-0000-0000-000032000000}"/>
    <cellStyle name="Normal" xfId="0" builtinId="0"/>
    <cellStyle name="Normal 2" xfId="3" xr:uid="{00000000-0005-0000-0000-000003000000}"/>
    <cellStyle name="Normal 2 2" xfId="10" xr:uid="{00000000-0005-0000-0000-000037000000}"/>
    <cellStyle name="Normal 3" xfId="11" xr:uid="{00000000-0005-0000-0000-000038000000}"/>
    <cellStyle name="Normal 4" xfId="12" xr:uid="{00000000-0005-0000-0000-000039000000}"/>
    <cellStyle name="Normal 5" xfId="5" xr:uid="{00000000-0005-0000-0000-000036000000}"/>
    <cellStyle name="Normal_6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38"/>
  <sheetViews>
    <sheetView tabSelected="1" zoomScale="90" zoomScaleNormal="90" workbookViewId="0">
      <pane xSplit="1" ySplit="1" topLeftCell="DY2" activePane="bottomRight" state="frozen"/>
      <selection pane="topRight" activeCell="B1" sqref="B1"/>
      <selection pane="bottomLeft" activeCell="A2" sqref="A2"/>
      <selection pane="bottomRight" activeCell="EA11" sqref="EA11"/>
    </sheetView>
  </sheetViews>
  <sheetFormatPr defaultColWidth="8.7109375" defaultRowHeight="14.25" x14ac:dyDescent="0.2"/>
  <cols>
    <col min="1" max="1" width="61.28515625" style="1" customWidth="1"/>
    <col min="2" max="89" width="14.85546875" style="1" customWidth="1"/>
    <col min="90" max="90" width="14.85546875" style="59" customWidth="1"/>
    <col min="91" max="92" width="14.85546875" style="1" customWidth="1"/>
    <col min="93" max="93" width="14.85546875" style="59" customWidth="1"/>
    <col min="94" max="122" width="14.85546875" style="1" customWidth="1"/>
    <col min="123" max="131" width="14.85546875" style="43" customWidth="1"/>
    <col min="132" max="132" width="17.5703125" style="43" bestFit="1" customWidth="1"/>
    <col min="133" max="133" width="19.42578125" style="43" bestFit="1" customWidth="1"/>
    <col min="134" max="135" width="17.5703125" style="43" bestFit="1" customWidth="1"/>
    <col min="136" max="136" width="8.7109375" style="1"/>
    <col min="137" max="137" width="12.85546875" style="1" bestFit="1" customWidth="1"/>
    <col min="138" max="138" width="8.7109375" style="1"/>
    <col min="139" max="139" width="14.28515625" style="1" bestFit="1" customWidth="1"/>
    <col min="140" max="140" width="8.7109375" style="1"/>
    <col min="141" max="141" width="12.85546875" style="1" bestFit="1" customWidth="1"/>
    <col min="142" max="16384" width="8.7109375" style="1"/>
  </cols>
  <sheetData>
    <row r="1" spans="1:135" ht="15.75" customHeight="1" x14ac:dyDescent="0.2">
      <c r="A1" s="102" t="s">
        <v>17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5" ht="15.75" customHeight="1" x14ac:dyDescent="0.2">
      <c r="A2" s="10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5" ht="15.75" x14ac:dyDescent="0.2">
      <c r="A3" s="21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4"/>
    </row>
    <row r="4" spans="1:135" ht="15.75" x14ac:dyDescent="0.25">
      <c r="A4" s="105" t="s">
        <v>4</v>
      </c>
      <c r="B4" s="103">
        <v>2015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>
        <v>2016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>
        <v>2017</v>
      </c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>
        <v>2018</v>
      </c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>
        <v>2019</v>
      </c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9">
        <v>2020</v>
      </c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1"/>
      <c r="BV4" s="107">
        <v>2021</v>
      </c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7">
        <v>2022</v>
      </c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8">
        <v>2023</v>
      </c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3"/>
      <c r="DF4" s="99">
        <v>2024</v>
      </c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1"/>
      <c r="DR4" s="99">
        <v>2025</v>
      </c>
      <c r="DS4" s="100"/>
      <c r="DT4" s="100"/>
      <c r="DU4" s="100"/>
      <c r="DV4" s="100"/>
      <c r="DW4" s="100"/>
      <c r="DX4" s="100"/>
      <c r="DY4" s="100"/>
      <c r="DZ4" s="100"/>
      <c r="EA4" s="101"/>
    </row>
    <row r="5" spans="1:135" s="5" customFormat="1" ht="15.75" x14ac:dyDescent="0.25">
      <c r="A5" s="106"/>
      <c r="B5" s="23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4" t="s">
        <v>12</v>
      </c>
      <c r="J5" s="24" t="s">
        <v>13</v>
      </c>
      <c r="K5" s="24" t="s">
        <v>14</v>
      </c>
      <c r="L5" s="24" t="s">
        <v>15</v>
      </c>
      <c r="M5" s="24" t="s">
        <v>16</v>
      </c>
      <c r="N5" s="23" t="s">
        <v>5</v>
      </c>
      <c r="O5" s="24" t="s">
        <v>6</v>
      </c>
      <c r="P5" s="24" t="s">
        <v>7</v>
      </c>
      <c r="Q5" s="24" t="s">
        <v>8</v>
      </c>
      <c r="R5" s="24" t="s">
        <v>9</v>
      </c>
      <c r="S5" s="24" t="s">
        <v>10</v>
      </c>
      <c r="T5" s="24" t="s">
        <v>11</v>
      </c>
      <c r="U5" s="24" t="s">
        <v>12</v>
      </c>
      <c r="V5" s="24" t="s">
        <v>13</v>
      </c>
      <c r="W5" s="24" t="s">
        <v>14</v>
      </c>
      <c r="X5" s="24" t="s">
        <v>15</v>
      </c>
      <c r="Y5" s="24" t="s">
        <v>16</v>
      </c>
      <c r="Z5" s="23" t="s">
        <v>5</v>
      </c>
      <c r="AA5" s="24" t="s">
        <v>6</v>
      </c>
      <c r="AB5" s="24" t="s">
        <v>7</v>
      </c>
      <c r="AC5" s="24" t="s">
        <v>8</v>
      </c>
      <c r="AD5" s="24" t="s">
        <v>9</v>
      </c>
      <c r="AE5" s="24" t="s">
        <v>10</v>
      </c>
      <c r="AF5" s="24" t="s">
        <v>11</v>
      </c>
      <c r="AG5" s="24" t="s">
        <v>12</v>
      </c>
      <c r="AH5" s="24" t="s">
        <v>13</v>
      </c>
      <c r="AI5" s="24" t="s">
        <v>14</v>
      </c>
      <c r="AJ5" s="24" t="s">
        <v>15</v>
      </c>
      <c r="AK5" s="22" t="s">
        <v>16</v>
      </c>
      <c r="AL5" s="24" t="s">
        <v>5</v>
      </c>
      <c r="AM5" s="24" t="s">
        <v>6</v>
      </c>
      <c r="AN5" s="24" t="s">
        <v>7</v>
      </c>
      <c r="AO5" s="24" t="s">
        <v>8</v>
      </c>
      <c r="AP5" s="24" t="s">
        <v>9</v>
      </c>
      <c r="AQ5" s="24" t="s">
        <v>10</v>
      </c>
      <c r="AR5" s="24" t="s">
        <v>11</v>
      </c>
      <c r="AS5" s="24" t="s">
        <v>12</v>
      </c>
      <c r="AT5" s="24" t="s">
        <v>13</v>
      </c>
      <c r="AU5" s="24" t="s">
        <v>14</v>
      </c>
      <c r="AV5" s="24" t="s">
        <v>15</v>
      </c>
      <c r="AW5" s="22" t="s">
        <v>16</v>
      </c>
      <c r="AX5" s="24" t="s">
        <v>5</v>
      </c>
      <c r="AY5" s="24" t="s">
        <v>6</v>
      </c>
      <c r="AZ5" s="24" t="s">
        <v>7</v>
      </c>
      <c r="BA5" s="24" t="s">
        <v>8</v>
      </c>
      <c r="BB5" s="24" t="s">
        <v>9</v>
      </c>
      <c r="BC5" s="24" t="s">
        <v>10</v>
      </c>
      <c r="BD5" s="24" t="s">
        <v>11</v>
      </c>
      <c r="BE5" s="24" t="s">
        <v>12</v>
      </c>
      <c r="BF5" s="24" t="s">
        <v>13</v>
      </c>
      <c r="BG5" s="24" t="s">
        <v>14</v>
      </c>
      <c r="BH5" s="24" t="s">
        <v>15</v>
      </c>
      <c r="BI5" s="24" t="s">
        <v>16</v>
      </c>
      <c r="BJ5" s="32" t="s">
        <v>5</v>
      </c>
      <c r="BK5" s="33" t="s">
        <v>6</v>
      </c>
      <c r="BL5" s="33" t="s">
        <v>7</v>
      </c>
      <c r="BM5" s="33" t="s">
        <v>8</v>
      </c>
      <c r="BN5" s="33" t="s">
        <v>9</v>
      </c>
      <c r="BO5" s="33" t="s">
        <v>10</v>
      </c>
      <c r="BP5" s="33" t="s">
        <v>11</v>
      </c>
      <c r="BQ5" s="33" t="s">
        <v>12</v>
      </c>
      <c r="BR5" s="33" t="s">
        <v>13</v>
      </c>
      <c r="BS5" s="33" t="s">
        <v>14</v>
      </c>
      <c r="BT5" s="33" t="s">
        <v>15</v>
      </c>
      <c r="BU5" s="33" t="s">
        <v>16</v>
      </c>
      <c r="BV5" s="46" t="s">
        <v>5</v>
      </c>
      <c r="BW5" s="47" t="s">
        <v>6</v>
      </c>
      <c r="BX5" s="47" t="s">
        <v>7</v>
      </c>
      <c r="BY5" s="47" t="s">
        <v>8</v>
      </c>
      <c r="BZ5" s="47" t="s">
        <v>9</v>
      </c>
      <c r="CA5" s="47" t="s">
        <v>10</v>
      </c>
      <c r="CB5" s="47" t="s">
        <v>11</v>
      </c>
      <c r="CC5" s="47" t="s">
        <v>12</v>
      </c>
      <c r="CD5" s="48" t="s">
        <v>13</v>
      </c>
      <c r="CE5" s="48" t="s">
        <v>14</v>
      </c>
      <c r="CF5" s="48" t="s">
        <v>15</v>
      </c>
      <c r="CG5" s="48" t="s">
        <v>16</v>
      </c>
      <c r="CH5" s="23" t="s">
        <v>5</v>
      </c>
      <c r="CI5" s="24" t="s">
        <v>6</v>
      </c>
      <c r="CJ5" s="24" t="s">
        <v>7</v>
      </c>
      <c r="CK5" s="24" t="s">
        <v>8</v>
      </c>
      <c r="CL5" s="63" t="s">
        <v>9</v>
      </c>
      <c r="CM5" s="24" t="s">
        <v>10</v>
      </c>
      <c r="CN5" s="24" t="s">
        <v>11</v>
      </c>
      <c r="CO5" s="63" t="s">
        <v>12</v>
      </c>
      <c r="CP5" s="48" t="s">
        <v>13</v>
      </c>
      <c r="CQ5" s="48" t="s">
        <v>14</v>
      </c>
      <c r="CR5" s="48" t="s">
        <v>15</v>
      </c>
      <c r="CS5" s="61" t="s">
        <v>16</v>
      </c>
      <c r="CT5" s="46" t="s">
        <v>5</v>
      </c>
      <c r="CU5" s="47" t="s">
        <v>6</v>
      </c>
      <c r="CV5" s="47" t="s">
        <v>7</v>
      </c>
      <c r="CW5" s="47" t="s">
        <v>8</v>
      </c>
      <c r="CX5" s="47" t="s">
        <v>9</v>
      </c>
      <c r="CY5" s="47" t="s">
        <v>10</v>
      </c>
      <c r="CZ5" s="47" t="s">
        <v>11</v>
      </c>
      <c r="DA5" s="47" t="s">
        <v>12</v>
      </c>
      <c r="DB5" s="47" t="s">
        <v>13</v>
      </c>
      <c r="DC5" s="47" t="s">
        <v>14</v>
      </c>
      <c r="DD5" s="47" t="s">
        <v>15</v>
      </c>
      <c r="DE5" s="74" t="s">
        <v>16</v>
      </c>
      <c r="DF5" s="23" t="s">
        <v>5</v>
      </c>
      <c r="DG5" s="24" t="s">
        <v>6</v>
      </c>
      <c r="DH5" s="24" t="s">
        <v>7</v>
      </c>
      <c r="DI5" s="24" t="s">
        <v>8</v>
      </c>
      <c r="DJ5" s="24" t="s">
        <v>9</v>
      </c>
      <c r="DK5" s="24" t="s">
        <v>10</v>
      </c>
      <c r="DL5" s="24" t="s">
        <v>11</v>
      </c>
      <c r="DM5" s="24" t="s">
        <v>12</v>
      </c>
      <c r="DN5" s="24" t="s">
        <v>13</v>
      </c>
      <c r="DO5" s="24" t="s">
        <v>14</v>
      </c>
      <c r="DP5" s="24" t="s">
        <v>15</v>
      </c>
      <c r="DQ5" s="22" t="s">
        <v>16</v>
      </c>
      <c r="DR5" s="23" t="s">
        <v>5</v>
      </c>
      <c r="DS5" s="92" t="s">
        <v>6</v>
      </c>
      <c r="DT5" s="92" t="s">
        <v>7</v>
      </c>
      <c r="DU5" s="92" t="s">
        <v>8</v>
      </c>
      <c r="DV5" s="92" t="s">
        <v>9</v>
      </c>
      <c r="DW5" s="92" t="s">
        <v>10</v>
      </c>
      <c r="DX5" s="92" t="s">
        <v>11</v>
      </c>
      <c r="DY5" s="92" t="s">
        <v>12</v>
      </c>
      <c r="DZ5" s="92" t="s">
        <v>13</v>
      </c>
      <c r="EA5" s="93" t="s">
        <v>14</v>
      </c>
      <c r="EB5" s="76"/>
      <c r="EC5" s="76"/>
      <c r="ED5" s="43"/>
      <c r="EE5" s="76"/>
    </row>
    <row r="6" spans="1:135" ht="15" x14ac:dyDescent="0.2">
      <c r="A6" s="14" t="s">
        <v>0</v>
      </c>
      <c r="B6" s="25">
        <v>955.22889699999996</v>
      </c>
      <c r="C6" s="26">
        <v>795.29888500000004</v>
      </c>
      <c r="D6" s="26">
        <v>812.18215499999997</v>
      </c>
      <c r="E6" s="26">
        <v>841.91026499999998</v>
      </c>
      <c r="F6" s="26">
        <v>698.47497399999997</v>
      </c>
      <c r="G6" s="26">
        <v>740.78853900000001</v>
      </c>
      <c r="H6" s="26">
        <v>647.35690399999999</v>
      </c>
      <c r="I6" s="26">
        <v>585.81476699999996</v>
      </c>
      <c r="J6" s="26">
        <v>698.17425900000001</v>
      </c>
      <c r="K6" s="26">
        <v>618.55028200000004</v>
      </c>
      <c r="L6" s="26">
        <v>648.95702900000003</v>
      </c>
      <c r="M6" s="27">
        <v>672.01566000000003</v>
      </c>
      <c r="N6" s="25">
        <v>718.26808300000005</v>
      </c>
      <c r="O6" s="26">
        <v>545.12088400000005</v>
      </c>
      <c r="P6" s="26">
        <v>652.10898299999997</v>
      </c>
      <c r="Q6" s="26">
        <v>478.695335</v>
      </c>
      <c r="R6" s="26">
        <v>549.47598300000004</v>
      </c>
      <c r="S6" s="26">
        <v>495.06331699999998</v>
      </c>
      <c r="T6" s="26">
        <v>690.87061700000004</v>
      </c>
      <c r="U6" s="26">
        <v>453.39227399999999</v>
      </c>
      <c r="V6" s="26">
        <v>584.932503</v>
      </c>
      <c r="W6" s="26">
        <v>511.15394199999997</v>
      </c>
      <c r="X6" s="26">
        <v>565.01231099999995</v>
      </c>
      <c r="Y6" s="27">
        <v>545.87268700000004</v>
      </c>
      <c r="Z6" s="25">
        <v>694.94547699999998</v>
      </c>
      <c r="AA6" s="26">
        <v>649.94200899999998</v>
      </c>
      <c r="AB6" s="26">
        <v>628.89284399999997</v>
      </c>
      <c r="AC6" s="26">
        <v>568.80727200000001</v>
      </c>
      <c r="AD6" s="26">
        <v>726.82534899999996</v>
      </c>
      <c r="AE6" s="26">
        <v>554.40156899999999</v>
      </c>
      <c r="AF6" s="26">
        <v>593.793274</v>
      </c>
      <c r="AG6" s="26">
        <v>536.19454299999995</v>
      </c>
      <c r="AH6" s="26">
        <v>634.098388</v>
      </c>
      <c r="AI6" s="26">
        <v>581.99157100000002</v>
      </c>
      <c r="AJ6" s="26">
        <v>791.50870399999997</v>
      </c>
      <c r="AK6" s="27">
        <v>750.16623900000002</v>
      </c>
      <c r="AL6" s="11">
        <v>749.79066499999999</v>
      </c>
      <c r="AM6" s="11">
        <v>649.39974199999995</v>
      </c>
      <c r="AN6" s="11">
        <v>754.54576099999997</v>
      </c>
      <c r="AO6" s="11">
        <v>603.69917499999997</v>
      </c>
      <c r="AP6" s="11">
        <v>722.23859100000004</v>
      </c>
      <c r="AQ6" s="11">
        <v>697.44458799999995</v>
      </c>
      <c r="AR6" s="11">
        <v>841.03189799999996</v>
      </c>
      <c r="AS6" s="11">
        <v>762.22411299999999</v>
      </c>
      <c r="AT6" s="11">
        <v>644.07005500000002</v>
      </c>
      <c r="AU6" s="11">
        <v>855.39266199999997</v>
      </c>
      <c r="AV6" s="11">
        <v>771.11264800000004</v>
      </c>
      <c r="AW6" s="11">
        <v>820.90405199999998</v>
      </c>
      <c r="AX6" s="25">
        <v>952.61652600000002</v>
      </c>
      <c r="AY6" s="26">
        <v>701.87224200000003</v>
      </c>
      <c r="AZ6" s="26">
        <v>880.18222800000001</v>
      </c>
      <c r="BA6" s="26">
        <v>748.53326600000003</v>
      </c>
      <c r="BB6" s="26">
        <v>718.13168800000005</v>
      </c>
      <c r="BC6" s="26">
        <v>634.36789199999998</v>
      </c>
      <c r="BD6" s="26">
        <v>670.79115400000001</v>
      </c>
      <c r="BE6" s="26">
        <v>686.66274199999998</v>
      </c>
      <c r="BF6" s="26">
        <v>618.78369699999996</v>
      </c>
      <c r="BG6" s="26">
        <v>769.593208</v>
      </c>
      <c r="BH6" s="26">
        <v>1113.901842</v>
      </c>
      <c r="BI6" s="26">
        <v>1390.816288</v>
      </c>
      <c r="BJ6" s="25">
        <v>1196.7598170000001</v>
      </c>
      <c r="BK6" s="26">
        <v>1121.1812729999999</v>
      </c>
      <c r="BL6" s="26">
        <v>1063.0985430000001</v>
      </c>
      <c r="BM6" s="26">
        <f>727342964/1000000</f>
        <v>727.34296400000005</v>
      </c>
      <c r="BN6" s="26">
        <f>865172179/1000000</f>
        <v>865.17217900000003</v>
      </c>
      <c r="BO6" s="26">
        <f>537365203/1000000</f>
        <v>537.36520299999995</v>
      </c>
      <c r="BP6" s="26">
        <f>508528297/1000000</f>
        <v>508.52829700000001</v>
      </c>
      <c r="BQ6" s="26">
        <f>620767440/1000000</f>
        <v>620.76743999999997</v>
      </c>
      <c r="BR6" s="26">
        <f>597436609/1000000</f>
        <v>597.43660899999998</v>
      </c>
      <c r="BS6" s="26">
        <f>BS7+BS8</f>
        <v>537.91530299999999</v>
      </c>
      <c r="BT6" s="36">
        <f>545667811/1000000</f>
        <v>545.66781100000003</v>
      </c>
      <c r="BU6" s="36">
        <f>800630024/1000000</f>
        <v>800.63002400000005</v>
      </c>
      <c r="BV6" s="25">
        <f>BV7+BV8</f>
        <v>831.48112399999991</v>
      </c>
      <c r="BW6" s="26">
        <f>BW7+BW8</f>
        <v>934.80927199999996</v>
      </c>
      <c r="BX6" s="26">
        <f>BX7+BX8</f>
        <v>1059.5865769999998</v>
      </c>
      <c r="BY6" s="26">
        <f>BY7+BY8</f>
        <v>1008.322078</v>
      </c>
      <c r="BZ6" s="26">
        <f t="shared" ref="BZ6:CH6" si="0">BZ7+BZ8</f>
        <v>1151.8084839999999</v>
      </c>
      <c r="CA6" s="26">
        <f t="shared" si="0"/>
        <v>1101.72432</v>
      </c>
      <c r="CB6" s="26">
        <f t="shared" si="0"/>
        <v>1361.5606630000002</v>
      </c>
      <c r="CC6" s="26">
        <f t="shared" si="0"/>
        <v>1246.3777260000002</v>
      </c>
      <c r="CD6" s="26">
        <f t="shared" si="0"/>
        <v>1315.237922</v>
      </c>
      <c r="CE6" s="26">
        <f t="shared" si="0"/>
        <v>1336.319313</v>
      </c>
      <c r="CF6" s="49">
        <f t="shared" si="0"/>
        <v>1289.4102929999999</v>
      </c>
      <c r="CG6" s="53">
        <f t="shared" si="0"/>
        <v>1497.1644659999999</v>
      </c>
      <c r="CH6" s="49">
        <f t="shared" si="0"/>
        <v>1312.9409169999999</v>
      </c>
      <c r="CI6" s="49">
        <f t="shared" ref="CI6:DE6" si="1">CI7+CI8</f>
        <v>1442.4714330000002</v>
      </c>
      <c r="CJ6" s="49">
        <f t="shared" si="1"/>
        <v>1664.5866189999999</v>
      </c>
      <c r="CK6" s="49">
        <f t="shared" si="1"/>
        <v>1740.4518430000001</v>
      </c>
      <c r="CL6" s="49">
        <f t="shared" si="1"/>
        <v>1869.2830549999999</v>
      </c>
      <c r="CM6" s="49">
        <f t="shared" si="1"/>
        <v>1793.5890280000001</v>
      </c>
      <c r="CN6" s="49">
        <f t="shared" si="1"/>
        <v>1938.6755269999999</v>
      </c>
      <c r="CO6" s="49">
        <f t="shared" si="1"/>
        <v>1713.0983990000002</v>
      </c>
      <c r="CP6" s="49">
        <f t="shared" si="1"/>
        <v>1611.462475</v>
      </c>
      <c r="CQ6" s="49">
        <f t="shared" si="1"/>
        <v>1287.1335939999999</v>
      </c>
      <c r="CR6" s="49">
        <f t="shared" si="1"/>
        <v>1685.9614320000001</v>
      </c>
      <c r="CS6" s="53">
        <f t="shared" si="1"/>
        <v>1563.9612049999998</v>
      </c>
      <c r="CT6" s="65">
        <f t="shared" si="1"/>
        <v>1551.2367760834222</v>
      </c>
      <c r="CU6" s="49">
        <f t="shared" si="1"/>
        <v>1260.2769154143857</v>
      </c>
      <c r="CV6" s="49">
        <f t="shared" si="1"/>
        <v>972.38722068558559</v>
      </c>
      <c r="CW6" s="49">
        <f t="shared" si="1"/>
        <v>762.92855581960418</v>
      </c>
      <c r="CX6" s="49">
        <f t="shared" si="1"/>
        <v>1076.2389976676338</v>
      </c>
      <c r="CY6" s="49">
        <f t="shared" si="1"/>
        <v>872.64123162120597</v>
      </c>
      <c r="CZ6" s="49">
        <f t="shared" si="1"/>
        <v>1177.143899648411</v>
      </c>
      <c r="DA6" s="73">
        <f t="shared" si="1"/>
        <v>1449.4158730909662</v>
      </c>
      <c r="DB6" s="49">
        <f t="shared" si="1"/>
        <v>1465.7925797130158</v>
      </c>
      <c r="DC6" s="49">
        <f t="shared" si="1"/>
        <v>1369.5643239313104</v>
      </c>
      <c r="DD6" s="49">
        <f t="shared" si="1"/>
        <v>1348.4211924362003</v>
      </c>
      <c r="DE6" s="53">
        <f t="shared" si="1"/>
        <v>1459.3479583319654</v>
      </c>
      <c r="DF6" s="49">
        <v>1318.4719037078028</v>
      </c>
      <c r="DG6" s="49">
        <v>1547.2505903330398</v>
      </c>
      <c r="DH6" s="49">
        <v>1402.4430648123621</v>
      </c>
      <c r="DI6" s="49">
        <v>1373.9563814153198</v>
      </c>
      <c r="DJ6" s="49">
        <v>1421.2514917335798</v>
      </c>
      <c r="DK6" s="49">
        <v>1003.95141671942</v>
      </c>
      <c r="DL6" s="49">
        <v>1174.5952238832833</v>
      </c>
      <c r="DM6" s="49">
        <v>1257.7629850278388</v>
      </c>
      <c r="DN6" s="49">
        <v>1165.4988643512672</v>
      </c>
      <c r="DO6" s="49">
        <v>1059.6423996326855</v>
      </c>
      <c r="DP6" s="49">
        <v>1153.3935643469292</v>
      </c>
      <c r="DQ6" s="53">
        <v>1155.648976178886</v>
      </c>
      <c r="DR6" s="89">
        <v>1229.464622</v>
      </c>
      <c r="DS6" s="49">
        <v>1129.978145</v>
      </c>
      <c r="DT6" s="49">
        <v>1254.9890210000001</v>
      </c>
      <c r="DU6" s="49">
        <v>1167.1482483</v>
      </c>
      <c r="DV6" s="49">
        <v>1027.8892000000001</v>
      </c>
      <c r="DW6" s="49">
        <v>958.26665800000001</v>
      </c>
      <c r="DX6" s="49">
        <v>1235.88593042</v>
      </c>
      <c r="DY6" s="49">
        <v>1111.793167</v>
      </c>
      <c r="DZ6" s="49">
        <v>1024.9590462599999</v>
      </c>
      <c r="EA6" s="53">
        <v>1147.513512</v>
      </c>
    </row>
    <row r="7" spans="1:135" s="43" customFormat="1" ht="15" x14ac:dyDescent="0.2">
      <c r="A7" s="72" t="s">
        <v>23</v>
      </c>
      <c r="B7" s="40">
        <v>898.07168999999999</v>
      </c>
      <c r="C7" s="41">
        <v>765.24163099999998</v>
      </c>
      <c r="D7" s="41">
        <v>729.58272699999998</v>
      </c>
      <c r="E7" s="41">
        <v>817.39036699999997</v>
      </c>
      <c r="F7" s="41">
        <v>668.424353</v>
      </c>
      <c r="G7" s="41">
        <v>709.60514999999998</v>
      </c>
      <c r="H7" s="41">
        <v>618.20811200000003</v>
      </c>
      <c r="I7" s="41">
        <v>562.60651600000006</v>
      </c>
      <c r="J7" s="41">
        <v>676.17888900000003</v>
      </c>
      <c r="K7" s="41">
        <v>566.92019600000003</v>
      </c>
      <c r="L7" s="41">
        <v>628.91617499999995</v>
      </c>
      <c r="M7" s="42">
        <v>641.90036699999996</v>
      </c>
      <c r="N7" s="40">
        <v>683.53307600000005</v>
      </c>
      <c r="O7" s="41">
        <v>525.18035899999995</v>
      </c>
      <c r="P7" s="41">
        <v>578.03371900000002</v>
      </c>
      <c r="Q7" s="41">
        <v>440.25214</v>
      </c>
      <c r="R7" s="41">
        <v>504.69477899999998</v>
      </c>
      <c r="S7" s="41">
        <v>463.77894500000002</v>
      </c>
      <c r="T7" s="41">
        <v>504.72693500000003</v>
      </c>
      <c r="U7" s="41">
        <v>402.85252700000001</v>
      </c>
      <c r="V7" s="41">
        <v>543.36811599999999</v>
      </c>
      <c r="W7" s="41">
        <v>482.48576500000001</v>
      </c>
      <c r="X7" s="41">
        <v>529.96422800000005</v>
      </c>
      <c r="Y7" s="42">
        <v>502.33882699999998</v>
      </c>
      <c r="Z7" s="40">
        <v>676.07808599999998</v>
      </c>
      <c r="AA7" s="41">
        <v>627.01506800000004</v>
      </c>
      <c r="AB7" s="41">
        <v>600.52959999999996</v>
      </c>
      <c r="AC7" s="41">
        <v>522.98677099999998</v>
      </c>
      <c r="AD7" s="41">
        <v>643.37352099999998</v>
      </c>
      <c r="AE7" s="41">
        <v>527.62880900000005</v>
      </c>
      <c r="AF7" s="41">
        <v>562.63213499999995</v>
      </c>
      <c r="AG7" s="41">
        <v>504.81071100000003</v>
      </c>
      <c r="AH7" s="41">
        <v>612.123245</v>
      </c>
      <c r="AI7" s="41">
        <v>541.94992500000001</v>
      </c>
      <c r="AJ7" s="41">
        <v>601.01841100000001</v>
      </c>
      <c r="AK7" s="42">
        <v>708.73487299999999</v>
      </c>
      <c r="AL7" s="41">
        <v>724.14074400000004</v>
      </c>
      <c r="AM7" s="41">
        <v>623.60693400000002</v>
      </c>
      <c r="AN7" s="41">
        <v>719.57799</v>
      </c>
      <c r="AO7" s="41">
        <v>563.68021299999998</v>
      </c>
      <c r="AP7" s="41">
        <v>695.27319199999999</v>
      </c>
      <c r="AQ7" s="41">
        <v>681.17661999999996</v>
      </c>
      <c r="AR7" s="41">
        <v>781.24350100000004</v>
      </c>
      <c r="AS7" s="41">
        <v>736.26380400000005</v>
      </c>
      <c r="AT7" s="41">
        <v>592.55197199999998</v>
      </c>
      <c r="AU7" s="41">
        <v>820.28521599999999</v>
      </c>
      <c r="AV7" s="41">
        <v>711.12096699999995</v>
      </c>
      <c r="AW7" s="41">
        <v>797.86410000000001</v>
      </c>
      <c r="AX7" s="40">
        <v>877.70337700000005</v>
      </c>
      <c r="AY7" s="41">
        <v>682.06186600000001</v>
      </c>
      <c r="AZ7" s="41">
        <v>818.96932200000003</v>
      </c>
      <c r="BA7" s="41">
        <v>707.925072</v>
      </c>
      <c r="BB7" s="41">
        <v>661.06591300000002</v>
      </c>
      <c r="BC7" s="41">
        <v>594.27677800000004</v>
      </c>
      <c r="BD7" s="41">
        <v>605.62633600000004</v>
      </c>
      <c r="BE7" s="41">
        <v>649.189213</v>
      </c>
      <c r="BF7" s="41">
        <v>587.83362599999998</v>
      </c>
      <c r="BG7" s="41">
        <v>725.39771199999996</v>
      </c>
      <c r="BH7" s="41">
        <v>1050.315184</v>
      </c>
      <c r="BI7" s="41">
        <v>1314.9867409999999</v>
      </c>
      <c r="BJ7" s="30">
        <v>1192.3338799999999</v>
      </c>
      <c r="BK7" s="12">
        <v>1111.0751789999999</v>
      </c>
      <c r="BL7" s="12">
        <v>1047.590792</v>
      </c>
      <c r="BM7" s="41">
        <f>719567623/1000000</f>
        <v>719.56762300000003</v>
      </c>
      <c r="BN7" s="41">
        <f>862593568/1000000</f>
        <v>862.593568</v>
      </c>
      <c r="BO7" s="41">
        <f>530318847/1000000</f>
        <v>530.31884700000001</v>
      </c>
      <c r="BP7" s="41">
        <f>507494611/1000000</f>
        <v>507.49461100000002</v>
      </c>
      <c r="BQ7" s="41">
        <f>610515026/1000000</f>
        <v>610.51502600000003</v>
      </c>
      <c r="BR7" s="41">
        <f>586279676/1000000</f>
        <v>586.27967599999999</v>
      </c>
      <c r="BS7" s="41">
        <f>531633019/1000000</f>
        <v>531.63301899999999</v>
      </c>
      <c r="BT7" s="38">
        <v>527.20000000000005</v>
      </c>
      <c r="BU7" s="38">
        <v>784.3</v>
      </c>
      <c r="BV7" s="37">
        <v>809.32017699999994</v>
      </c>
      <c r="BW7" s="38">
        <v>913.40142600000001</v>
      </c>
      <c r="BX7" s="35">
        <v>1036.5756919999999</v>
      </c>
      <c r="BY7" s="35">
        <v>976.00786600000004</v>
      </c>
      <c r="BZ7" s="35">
        <v>1074.6508449999999</v>
      </c>
      <c r="CA7" s="35">
        <v>1083.5343270000001</v>
      </c>
      <c r="CB7" s="35">
        <v>1276.9915860000001</v>
      </c>
      <c r="CC7" s="35">
        <v>1230.8312880000001</v>
      </c>
      <c r="CD7" s="35">
        <v>1287.7882420000001</v>
      </c>
      <c r="CE7" s="35">
        <v>1313.909664</v>
      </c>
      <c r="CF7" s="50">
        <v>1264.986185</v>
      </c>
      <c r="CG7" s="54">
        <v>1455.27064</v>
      </c>
      <c r="CH7" s="35">
        <v>1288.1017139999999</v>
      </c>
      <c r="CI7" s="58">
        <v>1418.4490960000001</v>
      </c>
      <c r="CJ7" s="58">
        <v>1634.690513</v>
      </c>
      <c r="CK7" s="58">
        <v>1680.891556</v>
      </c>
      <c r="CL7" s="50">
        <v>1852.215876</v>
      </c>
      <c r="CM7" s="35">
        <v>1764.410331</v>
      </c>
      <c r="CN7" s="35">
        <v>1917.569182</v>
      </c>
      <c r="CO7" s="50">
        <v>1692.9859100000001</v>
      </c>
      <c r="CP7" s="50">
        <v>1589.3415259999999</v>
      </c>
      <c r="CQ7" s="50">
        <v>1267.810348</v>
      </c>
      <c r="CR7" s="50">
        <v>1658.0209139999999</v>
      </c>
      <c r="CS7" s="54">
        <v>1539.6318329999999</v>
      </c>
      <c r="CT7" s="66">
        <v>1502.8225767134222</v>
      </c>
      <c r="CU7" s="70">
        <v>1240.7659433643857</v>
      </c>
      <c r="CV7" s="35">
        <v>952.66782815558554</v>
      </c>
      <c r="CW7" s="35">
        <v>746.58798354960413</v>
      </c>
      <c r="CX7" s="35">
        <v>1048.6050677776338</v>
      </c>
      <c r="CY7" s="35">
        <v>848.98276685120595</v>
      </c>
      <c r="CZ7" s="35">
        <v>1155.5545309584111</v>
      </c>
      <c r="DA7" s="35">
        <v>1427.5240684109663</v>
      </c>
      <c r="DB7" s="35">
        <v>1444.2925448130159</v>
      </c>
      <c r="DC7" s="35">
        <v>1345.1236823313104</v>
      </c>
      <c r="DD7" s="50">
        <v>1322.2266248162002</v>
      </c>
      <c r="DE7" s="54">
        <v>1444.7185723619655</v>
      </c>
      <c r="DF7" s="84">
        <v>1264.5191047078029</v>
      </c>
      <c r="DG7" s="84">
        <v>1523.4583703330397</v>
      </c>
      <c r="DH7" s="84">
        <v>1371.413204812362</v>
      </c>
      <c r="DI7" s="84">
        <v>1352.9360604153198</v>
      </c>
      <c r="DJ7" s="84">
        <v>1398.7660477335799</v>
      </c>
      <c r="DK7" s="84">
        <v>921.58591671941997</v>
      </c>
      <c r="DL7" s="84">
        <v>1153.2447058832834</v>
      </c>
      <c r="DM7" s="84">
        <v>1189.5203620278387</v>
      </c>
      <c r="DN7" s="84">
        <v>1143.0711433512672</v>
      </c>
      <c r="DO7" s="84">
        <v>1028.7376566326855</v>
      </c>
      <c r="DP7" s="84">
        <v>1108.8362343469291</v>
      </c>
      <c r="DQ7" s="82">
        <v>1133.9350081788859</v>
      </c>
      <c r="DR7" s="87">
        <v>1210.2180249999999</v>
      </c>
      <c r="DS7" s="84">
        <v>1077.2219190000001</v>
      </c>
      <c r="DT7" s="84">
        <v>1231.279538</v>
      </c>
      <c r="DU7" s="84">
        <v>1148.0094999999999</v>
      </c>
      <c r="DV7" s="84">
        <v>1005.075116</v>
      </c>
      <c r="DW7" s="94">
        <v>956.41431399999999</v>
      </c>
      <c r="DX7" s="94">
        <v>1212.7554230000001</v>
      </c>
      <c r="DY7" s="94">
        <v>1067.356526</v>
      </c>
      <c r="DZ7" s="94">
        <v>1005.3203375700001</v>
      </c>
      <c r="EA7" s="82">
        <v>1116.2223100000001</v>
      </c>
    </row>
    <row r="8" spans="1:135" ht="15" x14ac:dyDescent="0.2">
      <c r="A8" s="71" t="s">
        <v>22</v>
      </c>
      <c r="B8" s="28">
        <v>57.157207</v>
      </c>
      <c r="C8" s="11">
        <v>30.057254</v>
      </c>
      <c r="D8" s="11">
        <v>82.599428000000003</v>
      </c>
      <c r="E8" s="11">
        <v>24.519898000000001</v>
      </c>
      <c r="F8" s="11">
        <v>30.050621</v>
      </c>
      <c r="G8" s="11">
        <v>31.183388999999998</v>
      </c>
      <c r="H8" s="11">
        <v>29.148792</v>
      </c>
      <c r="I8" s="11">
        <v>23.208251000000001</v>
      </c>
      <c r="J8" s="11">
        <v>21.995370000000001</v>
      </c>
      <c r="K8" s="11">
        <v>51.630085999999999</v>
      </c>
      <c r="L8" s="11">
        <v>20.040854</v>
      </c>
      <c r="M8" s="15">
        <v>30.115293000000001</v>
      </c>
      <c r="N8" s="28">
        <v>34.735007000000003</v>
      </c>
      <c r="O8" s="11">
        <v>19.940524</v>
      </c>
      <c r="P8" s="11">
        <v>74.075264000000004</v>
      </c>
      <c r="Q8" s="11">
        <v>38.443195000000003</v>
      </c>
      <c r="R8" s="11">
        <v>44.781204000000002</v>
      </c>
      <c r="S8" s="11">
        <v>31.284372000000001</v>
      </c>
      <c r="T8" s="11">
        <v>186.14368200000001</v>
      </c>
      <c r="U8" s="11">
        <v>50.539746000000001</v>
      </c>
      <c r="V8" s="11">
        <v>41.564387000000004</v>
      </c>
      <c r="W8" s="11">
        <v>28.668175999999999</v>
      </c>
      <c r="X8" s="11">
        <v>35.048082999999998</v>
      </c>
      <c r="Y8" s="15">
        <v>43.533859999999997</v>
      </c>
      <c r="Z8" s="28">
        <v>18.867391999999999</v>
      </c>
      <c r="AA8" s="11">
        <v>22.926939999999998</v>
      </c>
      <c r="AB8" s="11">
        <v>28.363244999999999</v>
      </c>
      <c r="AC8" s="11">
        <v>45.820501</v>
      </c>
      <c r="AD8" s="11">
        <v>83.451828000000006</v>
      </c>
      <c r="AE8" s="11">
        <v>26.772760000000002</v>
      </c>
      <c r="AF8" s="11">
        <v>31.161138999999999</v>
      </c>
      <c r="AG8" s="11">
        <v>31.383832000000002</v>
      </c>
      <c r="AH8" s="11">
        <v>21.975142999999999</v>
      </c>
      <c r="AI8" s="11">
        <v>40.041646</v>
      </c>
      <c r="AJ8" s="11">
        <v>190.49029300000001</v>
      </c>
      <c r="AK8" s="15">
        <v>41.431365</v>
      </c>
      <c r="AL8" s="11">
        <v>25.649920999999999</v>
      </c>
      <c r="AM8" s="11">
        <v>25.792808000000001</v>
      </c>
      <c r="AN8" s="11">
        <v>34.967770999999999</v>
      </c>
      <c r="AO8" s="11">
        <v>40.018962000000002</v>
      </c>
      <c r="AP8" s="11">
        <v>26.965399000000001</v>
      </c>
      <c r="AQ8" s="11">
        <v>16.267966999999999</v>
      </c>
      <c r="AR8" s="11">
        <v>59.788397000000003</v>
      </c>
      <c r="AS8" s="11">
        <v>25.960308999999999</v>
      </c>
      <c r="AT8" s="11">
        <v>51.518082999999997</v>
      </c>
      <c r="AU8" s="11">
        <v>35.107446000000003</v>
      </c>
      <c r="AV8" s="11">
        <v>59.991680000000002</v>
      </c>
      <c r="AW8" s="11">
        <v>23.039952</v>
      </c>
      <c r="AX8" s="28">
        <v>74.913149000000004</v>
      </c>
      <c r="AY8" s="11">
        <v>19.810376000000002</v>
      </c>
      <c r="AZ8" s="11">
        <v>61.212905999999997</v>
      </c>
      <c r="BA8" s="11">
        <v>40.608193999999997</v>
      </c>
      <c r="BB8" s="11">
        <v>57.065775000000002</v>
      </c>
      <c r="BC8" s="11">
        <v>40.091113999999997</v>
      </c>
      <c r="BD8" s="11">
        <v>65.164816999999999</v>
      </c>
      <c r="BE8" s="11">
        <v>37.473528999999999</v>
      </c>
      <c r="BF8" s="11">
        <v>30.950071000000001</v>
      </c>
      <c r="BG8" s="11">
        <v>44.195495999999999</v>
      </c>
      <c r="BH8" s="11">
        <v>63.586658</v>
      </c>
      <c r="BI8" s="11">
        <v>75.829547000000005</v>
      </c>
      <c r="BJ8" s="30">
        <v>4.4259370000000002</v>
      </c>
      <c r="BK8" s="12">
        <v>10.106092</v>
      </c>
      <c r="BL8" s="12">
        <v>15.50775</v>
      </c>
      <c r="BM8" s="11">
        <f>7743044/1000000</f>
        <v>7.7430440000000003</v>
      </c>
      <c r="BN8" s="11">
        <f>2578610/1000000</f>
        <v>2.5786099999999998</v>
      </c>
      <c r="BO8" s="11">
        <f>7046358/1000000</f>
        <v>7.0463579999999997</v>
      </c>
      <c r="BP8" s="11">
        <f>1033687/1000000</f>
        <v>1.033687</v>
      </c>
      <c r="BQ8" s="11">
        <f>10252415/1000000</f>
        <v>10.252414999999999</v>
      </c>
      <c r="BR8" s="11">
        <f>11156932/1000000</f>
        <v>11.156931999999999</v>
      </c>
      <c r="BS8" s="11">
        <f>6282284/1000000</f>
        <v>6.2822839999999998</v>
      </c>
      <c r="BT8" s="39">
        <v>18.399999999999999</v>
      </c>
      <c r="BU8" s="39">
        <v>16.399999999999999</v>
      </c>
      <c r="BV8" s="60">
        <v>22.160947</v>
      </c>
      <c r="BW8" s="45">
        <f>21407846/1000000</f>
        <v>21.407845999999999</v>
      </c>
      <c r="BX8" s="44">
        <f>23010885/1000000</f>
        <v>23.010884999999998</v>
      </c>
      <c r="BY8" s="44">
        <f>32314212/1000000</f>
        <v>32.314211999999998</v>
      </c>
      <c r="BZ8" s="44">
        <f>77157639/1000000</f>
        <v>77.157639000000003</v>
      </c>
      <c r="CA8" s="44">
        <f>18189993/1000000</f>
        <v>18.189993000000001</v>
      </c>
      <c r="CB8" s="44">
        <f>84569077/1000000</f>
        <v>84.569076999999993</v>
      </c>
      <c r="CC8" s="44">
        <f>15546438/1000000</f>
        <v>15.546438</v>
      </c>
      <c r="CD8" s="44">
        <f>27449680/1000000</f>
        <v>27.449680000000001</v>
      </c>
      <c r="CE8" s="44">
        <f>22409649/1000000</f>
        <v>22.409649000000002</v>
      </c>
      <c r="CF8" s="44">
        <f>24424108/1000000</f>
        <v>24.424108</v>
      </c>
      <c r="CG8" s="55">
        <f>41893826/1000000</f>
        <v>41.893825999999997</v>
      </c>
      <c r="CH8" s="62">
        <v>24.839203000000001</v>
      </c>
      <c r="CI8" s="59">
        <v>24.022337</v>
      </c>
      <c r="CJ8" s="59">
        <v>29.896106</v>
      </c>
      <c r="CK8" s="59">
        <v>59.560287000000002</v>
      </c>
      <c r="CL8" s="44">
        <v>17.067178999999999</v>
      </c>
      <c r="CM8" s="62">
        <v>29.178697</v>
      </c>
      <c r="CN8" s="44">
        <v>21.106345000000001</v>
      </c>
      <c r="CO8" s="44">
        <v>20.112489</v>
      </c>
      <c r="CP8" s="44">
        <v>22.120949</v>
      </c>
      <c r="CQ8" s="44">
        <v>19.323246000000001</v>
      </c>
      <c r="CR8" s="44">
        <v>27.940518000000001</v>
      </c>
      <c r="CS8" s="55">
        <v>24.329371999999999</v>
      </c>
      <c r="CT8" s="67">
        <v>48.414199370000006</v>
      </c>
      <c r="CU8" s="44">
        <v>19.510972050000028</v>
      </c>
      <c r="CV8" s="35">
        <v>19.719392530000007</v>
      </c>
      <c r="CW8" s="62">
        <v>16.34057227000001</v>
      </c>
      <c r="CX8" s="62">
        <v>27.633929890000033</v>
      </c>
      <c r="CY8" s="62">
        <v>23.658464770000016</v>
      </c>
      <c r="CZ8" s="62">
        <v>21.589368690000004</v>
      </c>
      <c r="DA8" s="62">
        <v>21.891804679999996</v>
      </c>
      <c r="DB8" s="62">
        <v>21.500034900000003</v>
      </c>
      <c r="DC8" s="35">
        <v>24.440641600000021</v>
      </c>
      <c r="DD8" s="44">
        <v>26.194567619999987</v>
      </c>
      <c r="DE8" s="55">
        <v>14.629385970000014</v>
      </c>
      <c r="DF8" s="45">
        <v>53.952798999999999</v>
      </c>
      <c r="DG8" s="45">
        <v>23.79222</v>
      </c>
      <c r="DH8" s="45">
        <v>31.029859999999999</v>
      </c>
      <c r="DI8" s="45">
        <v>21.020320999999999</v>
      </c>
      <c r="DJ8" s="45">
        <v>22.485444000000001</v>
      </c>
      <c r="DK8" s="45">
        <v>82.365499999999997</v>
      </c>
      <c r="DL8" s="45">
        <v>21.350518000000001</v>
      </c>
      <c r="DM8" s="45">
        <v>68.242622999999995</v>
      </c>
      <c r="DN8" s="45">
        <v>22.427720999999998</v>
      </c>
      <c r="DO8" s="45">
        <v>30.904743</v>
      </c>
      <c r="DP8" s="45">
        <v>44.55733</v>
      </c>
      <c r="DQ8" s="83">
        <v>21.713968000000001</v>
      </c>
      <c r="DR8" s="88">
        <v>19.246597000000001</v>
      </c>
      <c r="DS8" s="45">
        <v>52.756225999999998</v>
      </c>
      <c r="DT8" s="45">
        <v>23.709482999999999</v>
      </c>
      <c r="DU8" s="45">
        <v>19.138748300000017</v>
      </c>
      <c r="DV8" s="45">
        <v>22.814084000000001</v>
      </c>
      <c r="DW8" s="95">
        <v>1.852344</v>
      </c>
      <c r="DX8" s="95">
        <v>23.130507420000001</v>
      </c>
      <c r="DY8" s="95">
        <v>44.436641000000002</v>
      </c>
      <c r="DZ8" s="95">
        <v>19.638707850000003</v>
      </c>
      <c r="EA8" s="83">
        <v>31.291201999999998</v>
      </c>
    </row>
    <row r="9" spans="1:135" ht="15" x14ac:dyDescent="0.2">
      <c r="A9" s="14" t="s">
        <v>1</v>
      </c>
      <c r="B9" s="29">
        <v>295.24305500000003</v>
      </c>
      <c r="C9" s="13">
        <v>263.686893</v>
      </c>
      <c r="D9" s="13">
        <v>340.37943000000001</v>
      </c>
      <c r="E9" s="13">
        <v>349.92172799999997</v>
      </c>
      <c r="F9" s="13">
        <v>407.0498</v>
      </c>
      <c r="G9" s="13">
        <v>426.71501799999999</v>
      </c>
      <c r="H9" s="13">
        <v>613.28867100000002</v>
      </c>
      <c r="I9" s="13">
        <v>299.10011800000001</v>
      </c>
      <c r="J9" s="13">
        <v>444.623985</v>
      </c>
      <c r="K9" s="13">
        <v>342.233901</v>
      </c>
      <c r="L9" s="13">
        <v>341.00919900000002</v>
      </c>
      <c r="M9" s="17">
        <v>324.29486300000002</v>
      </c>
      <c r="N9" s="29">
        <v>384.06109800000002</v>
      </c>
      <c r="O9" s="13">
        <v>240.74824799999999</v>
      </c>
      <c r="P9" s="13">
        <v>354.302865</v>
      </c>
      <c r="Q9" s="13">
        <v>316.36790200000002</v>
      </c>
      <c r="R9" s="13">
        <v>314.15792299999998</v>
      </c>
      <c r="S9" s="13">
        <v>337.31550299999998</v>
      </c>
      <c r="T9" s="13">
        <v>260.11773099999999</v>
      </c>
      <c r="U9" s="13">
        <v>318.04353600000002</v>
      </c>
      <c r="V9" s="13">
        <v>265.31778300000002</v>
      </c>
      <c r="W9" s="13">
        <v>299.27681999999999</v>
      </c>
      <c r="X9" s="13">
        <v>289.61828700000001</v>
      </c>
      <c r="Y9" s="17">
        <v>309.64185400000002</v>
      </c>
      <c r="Z9" s="29">
        <v>325.75406099999998</v>
      </c>
      <c r="AA9" s="13">
        <v>273.00669599999998</v>
      </c>
      <c r="AB9" s="13">
        <v>397.938196</v>
      </c>
      <c r="AC9" s="13">
        <v>319.25570699999997</v>
      </c>
      <c r="AD9" s="13">
        <v>343.71828599999998</v>
      </c>
      <c r="AE9" s="13">
        <v>391.13887499999998</v>
      </c>
      <c r="AF9" s="13">
        <v>286.621871</v>
      </c>
      <c r="AG9" s="13">
        <v>431.49743000000001</v>
      </c>
      <c r="AH9" s="13">
        <v>429.66117400000002</v>
      </c>
      <c r="AI9" s="13">
        <v>351.61505199999999</v>
      </c>
      <c r="AJ9" s="13">
        <v>316.135333</v>
      </c>
      <c r="AK9" s="17">
        <v>390.48772200000002</v>
      </c>
      <c r="AL9" s="13">
        <v>328.19442199999997</v>
      </c>
      <c r="AM9" s="13">
        <v>323.15051199999999</v>
      </c>
      <c r="AN9" s="13">
        <v>390.37781100000001</v>
      </c>
      <c r="AO9" s="13">
        <v>413.22182800000002</v>
      </c>
      <c r="AP9" s="13">
        <v>481.55320599999999</v>
      </c>
      <c r="AQ9" s="13">
        <v>542.30131500000005</v>
      </c>
      <c r="AR9" s="13">
        <v>474.34030200000001</v>
      </c>
      <c r="AS9" s="13">
        <v>479.074252</v>
      </c>
      <c r="AT9" s="13">
        <v>542.96741099999997</v>
      </c>
      <c r="AU9" s="13">
        <v>551.44381199999998</v>
      </c>
      <c r="AV9" s="13">
        <v>536.60967900000003</v>
      </c>
      <c r="AW9" s="13">
        <v>559.07251399999996</v>
      </c>
      <c r="AX9" s="29">
        <v>484.12645500000002</v>
      </c>
      <c r="AY9" s="13">
        <v>337.00836600000002</v>
      </c>
      <c r="AZ9" s="13">
        <v>409.95670999999999</v>
      </c>
      <c r="BA9" s="13">
        <v>421.46961599999997</v>
      </c>
      <c r="BB9" s="13">
        <v>572.55703600000004</v>
      </c>
      <c r="BC9" s="13">
        <v>595.40737200000001</v>
      </c>
      <c r="BD9" s="13">
        <v>419.00993699999998</v>
      </c>
      <c r="BE9" s="13">
        <v>405.25374599999998</v>
      </c>
      <c r="BF9" s="13">
        <v>432.99974900000001</v>
      </c>
      <c r="BG9" s="13">
        <v>725.36059399999999</v>
      </c>
      <c r="BH9" s="13">
        <v>973.20957299999998</v>
      </c>
      <c r="BI9" s="13">
        <v>1180.54793</v>
      </c>
      <c r="BJ9" s="29">
        <v>608.79999999999995</v>
      </c>
      <c r="BK9" s="13">
        <v>389.5</v>
      </c>
      <c r="BL9" s="13">
        <v>353.3</v>
      </c>
      <c r="BM9" s="13">
        <f>416396886/1000000</f>
        <v>416.39688599999999</v>
      </c>
      <c r="BN9" s="13">
        <f>437607189/1000000</f>
        <v>437.60718900000001</v>
      </c>
      <c r="BO9" s="13">
        <f>595204162/1000000</f>
        <v>595.204162</v>
      </c>
      <c r="BP9" s="13">
        <f>822206911/1000000</f>
        <v>822.20691099999999</v>
      </c>
      <c r="BQ9" s="13">
        <f>763846340/1000000</f>
        <v>763.84634000000005</v>
      </c>
      <c r="BR9" s="13">
        <f>585716065/1000000</f>
        <v>585.71606499999996</v>
      </c>
      <c r="BS9" s="13">
        <f>932104050/1000000</f>
        <v>932.10405000000003</v>
      </c>
      <c r="BT9" s="38">
        <f>717748353/1000000</f>
        <v>717.74835299999995</v>
      </c>
      <c r="BU9" s="38">
        <f>716195268/1000000</f>
        <v>716.19526800000006</v>
      </c>
      <c r="BV9" s="37">
        <v>659.736986</v>
      </c>
      <c r="BW9" s="38">
        <v>564.56145300000003</v>
      </c>
      <c r="BX9" s="44">
        <v>778.375494</v>
      </c>
      <c r="BY9" s="34">
        <v>771.75326099999995</v>
      </c>
      <c r="BZ9" s="44">
        <v>762.11487399999999</v>
      </c>
      <c r="CA9" s="44">
        <v>894.22213999999997</v>
      </c>
      <c r="CB9" s="44">
        <v>838.62712599999998</v>
      </c>
      <c r="CC9" s="44">
        <v>772.12981200000002</v>
      </c>
      <c r="CD9" s="44">
        <v>952.26040499999999</v>
      </c>
      <c r="CE9" s="44">
        <v>975.94277399999999</v>
      </c>
      <c r="CF9" s="44">
        <v>735.40307199999995</v>
      </c>
      <c r="CG9" s="55">
        <v>1016.553161</v>
      </c>
      <c r="CH9" s="44">
        <v>974.56603199999995</v>
      </c>
      <c r="CI9" s="59">
        <v>794.91487400000005</v>
      </c>
      <c r="CJ9" s="59">
        <v>800.21673599999997</v>
      </c>
      <c r="CK9" s="59">
        <v>1296.7532590000001</v>
      </c>
      <c r="CL9" s="44">
        <v>1097.572443</v>
      </c>
      <c r="CM9" s="34">
        <v>1319.9797149999999</v>
      </c>
      <c r="CN9" s="34">
        <v>1113.672908</v>
      </c>
      <c r="CO9" s="44">
        <v>1077.5407090000001</v>
      </c>
      <c r="CP9" s="44">
        <v>951.91335100000003</v>
      </c>
      <c r="CQ9" s="44">
        <v>1177.4398389999999</v>
      </c>
      <c r="CR9" s="44">
        <v>1155.193098</v>
      </c>
      <c r="CS9" s="55">
        <v>904.56077800000003</v>
      </c>
      <c r="CT9" s="67">
        <v>882.39171999999996</v>
      </c>
      <c r="CU9" s="44">
        <v>891.63431000000014</v>
      </c>
      <c r="CV9" s="35">
        <v>484.48513300000002</v>
      </c>
      <c r="CW9" s="62">
        <v>629.888464</v>
      </c>
      <c r="CX9" s="62">
        <v>665.60564299999999</v>
      </c>
      <c r="CY9" s="62">
        <v>1027.5378440000002</v>
      </c>
      <c r="CZ9" s="62">
        <v>740.09502999999984</v>
      </c>
      <c r="DA9" s="35">
        <v>1047.7246180000002</v>
      </c>
      <c r="DB9" s="62">
        <v>836.65829299999996</v>
      </c>
      <c r="DC9" s="35">
        <v>981.90528699999982</v>
      </c>
      <c r="DD9" s="44">
        <v>944.39751100000001</v>
      </c>
      <c r="DE9" s="55">
        <v>874.91438100000005</v>
      </c>
      <c r="DF9" s="45">
        <v>855.36894500000005</v>
      </c>
      <c r="DG9" s="45">
        <v>858.06824200000005</v>
      </c>
      <c r="DH9" s="45">
        <v>856.02801899999997</v>
      </c>
      <c r="DI9" s="45">
        <v>991.03487299999995</v>
      </c>
      <c r="DJ9" s="45">
        <v>1016.766455</v>
      </c>
      <c r="DK9" s="45">
        <v>660.68748300000004</v>
      </c>
      <c r="DL9" s="45">
        <v>795.19036600000004</v>
      </c>
      <c r="DM9" s="45">
        <v>765.02809300000001</v>
      </c>
      <c r="DN9" s="45">
        <v>826.050116</v>
      </c>
      <c r="DO9" s="45">
        <v>618.67560400000002</v>
      </c>
      <c r="DP9" s="45">
        <v>724.13946799999997</v>
      </c>
      <c r="DQ9" s="83">
        <v>786.78442900000005</v>
      </c>
      <c r="DR9" s="88">
        <v>712.58081500000003</v>
      </c>
      <c r="DS9" s="45">
        <v>664.15584699999999</v>
      </c>
      <c r="DT9" s="45">
        <v>759.98391700000002</v>
      </c>
      <c r="DU9" s="45">
        <v>771.170253</v>
      </c>
      <c r="DV9" s="45">
        <v>775.64043600000002</v>
      </c>
      <c r="DW9" s="95">
        <v>581.37639899999999</v>
      </c>
      <c r="DX9" s="95">
        <v>624.98594100000003</v>
      </c>
      <c r="DY9" s="95">
        <v>597.11314900000002</v>
      </c>
      <c r="DZ9" s="95">
        <v>670.65616599999998</v>
      </c>
      <c r="EA9" s="83">
        <v>600.20736899999997</v>
      </c>
    </row>
    <row r="10" spans="1:135" ht="15" x14ac:dyDescent="0.2">
      <c r="A10" s="14" t="s">
        <v>2</v>
      </c>
      <c r="B10" s="30">
        <f>B6+B9</f>
        <v>1250.4719519999999</v>
      </c>
      <c r="C10" s="12">
        <f t="shared" ref="C10:M10" si="2">C6+C9</f>
        <v>1058.985778</v>
      </c>
      <c r="D10" s="12">
        <f t="shared" si="2"/>
        <v>1152.5615849999999</v>
      </c>
      <c r="E10" s="12">
        <f t="shared" si="2"/>
        <v>1191.831993</v>
      </c>
      <c r="F10" s="12">
        <f t="shared" si="2"/>
        <v>1105.524774</v>
      </c>
      <c r="G10" s="12">
        <f t="shared" si="2"/>
        <v>1167.503557</v>
      </c>
      <c r="H10" s="12">
        <f t="shared" si="2"/>
        <v>1260.645575</v>
      </c>
      <c r="I10" s="12">
        <f t="shared" si="2"/>
        <v>884.91488499999991</v>
      </c>
      <c r="J10" s="12">
        <f t="shared" si="2"/>
        <v>1142.7982440000001</v>
      </c>
      <c r="K10" s="12">
        <f t="shared" si="2"/>
        <v>960.78418299999998</v>
      </c>
      <c r="L10" s="12">
        <f t="shared" si="2"/>
        <v>989.966228</v>
      </c>
      <c r="M10" s="16">
        <f t="shared" si="2"/>
        <v>996.3105230000001</v>
      </c>
      <c r="N10" s="30">
        <f>N6+N9</f>
        <v>1102.3291810000001</v>
      </c>
      <c r="O10" s="12">
        <f t="shared" ref="O10:Y10" si="3">O6+O9</f>
        <v>785.86913200000004</v>
      </c>
      <c r="P10" s="12">
        <f t="shared" si="3"/>
        <v>1006.411848</v>
      </c>
      <c r="Q10" s="12">
        <f t="shared" si="3"/>
        <v>795.06323700000007</v>
      </c>
      <c r="R10" s="12">
        <f t="shared" si="3"/>
        <v>863.63390600000002</v>
      </c>
      <c r="S10" s="12">
        <f t="shared" si="3"/>
        <v>832.37881999999991</v>
      </c>
      <c r="T10" s="12">
        <f t="shared" si="3"/>
        <v>950.98834800000009</v>
      </c>
      <c r="U10" s="12">
        <f t="shared" si="3"/>
        <v>771.43580999999995</v>
      </c>
      <c r="V10" s="12">
        <f t="shared" si="3"/>
        <v>850.25028599999996</v>
      </c>
      <c r="W10" s="12">
        <f t="shared" si="3"/>
        <v>810.43076199999996</v>
      </c>
      <c r="X10" s="12">
        <f t="shared" si="3"/>
        <v>854.63059799999996</v>
      </c>
      <c r="Y10" s="16">
        <f t="shared" si="3"/>
        <v>855.51454100000001</v>
      </c>
      <c r="Z10" s="30">
        <f>Z6+Z9</f>
        <v>1020.699538</v>
      </c>
      <c r="AA10" s="12">
        <f t="shared" ref="AA10:AK10" si="4">AA6+AA9</f>
        <v>922.94870500000002</v>
      </c>
      <c r="AB10" s="12">
        <f t="shared" si="4"/>
        <v>1026.83104</v>
      </c>
      <c r="AC10" s="12">
        <f t="shared" si="4"/>
        <v>888.06297900000004</v>
      </c>
      <c r="AD10" s="12">
        <f t="shared" si="4"/>
        <v>1070.543635</v>
      </c>
      <c r="AE10" s="12">
        <f t="shared" si="4"/>
        <v>945.54044399999998</v>
      </c>
      <c r="AF10" s="12">
        <f t="shared" si="4"/>
        <v>880.41514499999994</v>
      </c>
      <c r="AG10" s="12">
        <f t="shared" si="4"/>
        <v>967.69197299999996</v>
      </c>
      <c r="AH10" s="12">
        <f t="shared" si="4"/>
        <v>1063.759562</v>
      </c>
      <c r="AI10" s="12">
        <f t="shared" si="4"/>
        <v>933.60662300000001</v>
      </c>
      <c r="AJ10" s="12">
        <f t="shared" si="4"/>
        <v>1107.644037</v>
      </c>
      <c r="AK10" s="16">
        <f t="shared" si="4"/>
        <v>1140.653961</v>
      </c>
      <c r="AL10" s="12">
        <f>AL6+AL9</f>
        <v>1077.985087</v>
      </c>
      <c r="AM10" s="12">
        <f t="shared" ref="AM10:AW10" si="5">AM6+AM9</f>
        <v>972.550254</v>
      </c>
      <c r="AN10" s="12">
        <f t="shared" si="5"/>
        <v>1144.9235719999999</v>
      </c>
      <c r="AO10" s="12">
        <f t="shared" si="5"/>
        <v>1016.9210029999999</v>
      </c>
      <c r="AP10" s="12">
        <f t="shared" si="5"/>
        <v>1203.7917970000001</v>
      </c>
      <c r="AQ10" s="12">
        <f t="shared" si="5"/>
        <v>1239.745903</v>
      </c>
      <c r="AR10" s="12">
        <f t="shared" si="5"/>
        <v>1315.3722</v>
      </c>
      <c r="AS10" s="12">
        <f t="shared" si="5"/>
        <v>1241.2983650000001</v>
      </c>
      <c r="AT10" s="12">
        <f t="shared" si="5"/>
        <v>1187.037466</v>
      </c>
      <c r="AU10" s="12">
        <f t="shared" si="5"/>
        <v>1406.836474</v>
      </c>
      <c r="AV10" s="12">
        <f t="shared" si="5"/>
        <v>1307.722327</v>
      </c>
      <c r="AW10" s="12">
        <f t="shared" si="5"/>
        <v>1379.9765659999998</v>
      </c>
      <c r="AX10" s="30">
        <f>AX6+AX9</f>
        <v>1436.7429810000001</v>
      </c>
      <c r="AY10" s="12">
        <f t="shared" ref="AY10:BI10" si="6">AY6+AY9</f>
        <v>1038.8806079999999</v>
      </c>
      <c r="AZ10" s="12">
        <f t="shared" si="6"/>
        <v>1290.1389380000001</v>
      </c>
      <c r="BA10" s="12">
        <f t="shared" si="6"/>
        <v>1170.002882</v>
      </c>
      <c r="BB10" s="12">
        <f t="shared" si="6"/>
        <v>1290.6887240000001</v>
      </c>
      <c r="BC10" s="12">
        <f t="shared" si="6"/>
        <v>1229.7752639999999</v>
      </c>
      <c r="BD10" s="12">
        <f t="shared" si="6"/>
        <v>1089.801091</v>
      </c>
      <c r="BE10" s="12">
        <f t="shared" si="6"/>
        <v>1091.9164879999998</v>
      </c>
      <c r="BF10" s="12">
        <f t="shared" si="6"/>
        <v>1051.7834459999999</v>
      </c>
      <c r="BG10" s="12">
        <f t="shared" si="6"/>
        <v>1494.953802</v>
      </c>
      <c r="BH10" s="12">
        <f t="shared" si="6"/>
        <v>2087.1114149999999</v>
      </c>
      <c r="BI10" s="12">
        <f t="shared" si="6"/>
        <v>2571.3642179999997</v>
      </c>
      <c r="BJ10" s="30">
        <f>BJ6+BJ9</f>
        <v>1805.5598170000001</v>
      </c>
      <c r="BK10" s="12">
        <f t="shared" ref="BK10:BU10" si="7">BK6+BK9</f>
        <v>1510.6812729999999</v>
      </c>
      <c r="BL10" s="12">
        <f t="shared" si="7"/>
        <v>1416.398543</v>
      </c>
      <c r="BM10" s="12">
        <f t="shared" si="7"/>
        <v>1143.7398499999999</v>
      </c>
      <c r="BN10" s="12">
        <f t="shared" si="7"/>
        <v>1302.779368</v>
      </c>
      <c r="BO10" s="12">
        <f t="shared" si="7"/>
        <v>1132.5693649999998</v>
      </c>
      <c r="BP10" s="12">
        <f t="shared" si="7"/>
        <v>1330.7352080000001</v>
      </c>
      <c r="BQ10" s="12">
        <f t="shared" si="7"/>
        <v>1384.6137800000001</v>
      </c>
      <c r="BR10" s="12">
        <f t="shared" si="7"/>
        <v>1183.1526739999999</v>
      </c>
      <c r="BS10" s="12">
        <f t="shared" si="7"/>
        <v>1470.0193530000001</v>
      </c>
      <c r="BT10" s="12">
        <f t="shared" si="7"/>
        <v>1263.416164</v>
      </c>
      <c r="BU10" s="12">
        <f t="shared" si="7"/>
        <v>1516.825292</v>
      </c>
      <c r="BV10" s="30">
        <f>BV6+BV9</f>
        <v>1491.2181099999998</v>
      </c>
      <c r="BW10" s="12">
        <f>BW6+BW9</f>
        <v>1499.370725</v>
      </c>
      <c r="BX10" s="12">
        <f t="shared" ref="BX10:CA10" si="8">BX6+BX9</f>
        <v>1837.9620709999999</v>
      </c>
      <c r="BY10" s="12">
        <f t="shared" si="8"/>
        <v>1780.075339</v>
      </c>
      <c r="BZ10" s="12">
        <f t="shared" si="8"/>
        <v>1913.923358</v>
      </c>
      <c r="CA10" s="12">
        <f t="shared" si="8"/>
        <v>1995.9464600000001</v>
      </c>
      <c r="CB10" s="12">
        <f t="shared" ref="CB10" si="9">CB6+CB9</f>
        <v>2200.1877890000001</v>
      </c>
      <c r="CC10" s="12">
        <f t="shared" ref="CC10:CD10" si="10">CC6+CC9</f>
        <v>2018.5075380000003</v>
      </c>
      <c r="CD10" s="12">
        <f t="shared" si="10"/>
        <v>2267.4983270000002</v>
      </c>
      <c r="CE10" s="12">
        <f t="shared" ref="CE10:CH10" si="11">CE6+CE9</f>
        <v>2312.2620870000001</v>
      </c>
      <c r="CF10" s="51">
        <f t="shared" si="11"/>
        <v>2024.813365</v>
      </c>
      <c r="CG10" s="56">
        <f t="shared" si="11"/>
        <v>2513.717627</v>
      </c>
      <c r="CH10" s="51">
        <f t="shared" si="11"/>
        <v>2287.5069489999996</v>
      </c>
      <c r="CI10" s="51">
        <f t="shared" ref="CI10:CJ10" si="12">CI6+CI9</f>
        <v>2237.3863070000002</v>
      </c>
      <c r="CJ10" s="51">
        <f t="shared" si="12"/>
        <v>2464.803355</v>
      </c>
      <c r="CK10" s="51">
        <f t="shared" ref="CK10:CL10" si="13">CK6+CK9</f>
        <v>3037.2051019999999</v>
      </c>
      <c r="CL10" s="51">
        <f t="shared" si="13"/>
        <v>2966.8554979999999</v>
      </c>
      <c r="CM10" s="51">
        <f t="shared" ref="CM10:CN10" si="14">CM6+CM9</f>
        <v>3113.5687429999998</v>
      </c>
      <c r="CN10" s="51">
        <f t="shared" si="14"/>
        <v>3052.3484349999999</v>
      </c>
      <c r="CO10" s="51">
        <f t="shared" ref="CO10:CQ10" si="15">CO6+CO9</f>
        <v>2790.6391080000003</v>
      </c>
      <c r="CP10" s="51">
        <f t="shared" si="15"/>
        <v>2563.375826</v>
      </c>
      <c r="CQ10" s="51">
        <f t="shared" si="15"/>
        <v>2464.5734329999996</v>
      </c>
      <c r="CR10" s="51">
        <f t="shared" ref="CR10:CS10" si="16">CR6+CR9</f>
        <v>2841.1545299999998</v>
      </c>
      <c r="CS10" s="56">
        <f t="shared" si="16"/>
        <v>2468.5219829999996</v>
      </c>
      <c r="CT10" s="68">
        <f t="shared" ref="CT10:CU10" si="17">CT6+CT9</f>
        <v>2433.6284960834223</v>
      </c>
      <c r="CU10" s="51">
        <f t="shared" si="17"/>
        <v>2151.9112254143856</v>
      </c>
      <c r="CV10" s="12">
        <f t="shared" ref="CV10:CX10" si="18">CV6+CV9</f>
        <v>1456.8723536855855</v>
      </c>
      <c r="CW10" s="12">
        <f t="shared" si="18"/>
        <v>1392.8170198196042</v>
      </c>
      <c r="CX10" s="12">
        <f t="shared" si="18"/>
        <v>1741.8446406676339</v>
      </c>
      <c r="CY10" s="12">
        <f t="shared" ref="CY10:CZ10" si="19">CY6+CY9</f>
        <v>1900.1790756212063</v>
      </c>
      <c r="CZ10" s="12">
        <f t="shared" si="19"/>
        <v>1917.2389296484107</v>
      </c>
      <c r="DA10" s="12">
        <f t="shared" ref="DA10:DB10" si="20">DA6+DA9</f>
        <v>2497.1404910909664</v>
      </c>
      <c r="DB10" s="12">
        <f t="shared" si="20"/>
        <v>2302.450872713016</v>
      </c>
      <c r="DC10" s="51">
        <f t="shared" ref="DC10:DE10" si="21">DC6+DC9</f>
        <v>2351.4696109313099</v>
      </c>
      <c r="DD10" s="51">
        <f t="shared" si="21"/>
        <v>2292.8187034362004</v>
      </c>
      <c r="DE10" s="56">
        <f t="shared" si="21"/>
        <v>2334.2623393319654</v>
      </c>
      <c r="DF10" s="85">
        <v>2173.8408487078027</v>
      </c>
      <c r="DG10" s="51">
        <v>2405.3188323330396</v>
      </c>
      <c r="DH10" s="51">
        <v>2258.4710838123619</v>
      </c>
      <c r="DI10" s="51">
        <v>2364.9912544153199</v>
      </c>
      <c r="DJ10" s="51">
        <v>2438.0179467335797</v>
      </c>
      <c r="DK10" s="51">
        <v>1664.6388997194199</v>
      </c>
      <c r="DL10" s="51">
        <v>1969.7855898832834</v>
      </c>
      <c r="DM10" s="51">
        <v>2022.7910780278389</v>
      </c>
      <c r="DN10" s="51">
        <v>1991.5489803512673</v>
      </c>
      <c r="DO10" s="51">
        <v>1678.3180036326855</v>
      </c>
      <c r="DP10" s="51">
        <v>1877.5330323469293</v>
      </c>
      <c r="DQ10" s="56">
        <v>1942.433405178886</v>
      </c>
      <c r="DR10" s="68">
        <v>1942.1</v>
      </c>
      <c r="DS10" s="51">
        <v>1794.2</v>
      </c>
      <c r="DT10" s="51">
        <v>2014.9729380000001</v>
      </c>
      <c r="DU10" s="51">
        <v>1938.318501</v>
      </c>
      <c r="DV10" s="51">
        <v>1803.5296360000002</v>
      </c>
      <c r="DW10" s="96">
        <v>1539.643057</v>
      </c>
      <c r="DX10" s="96">
        <v>1860.8718714199999</v>
      </c>
      <c r="DY10" s="96">
        <v>1708.9063160000001</v>
      </c>
      <c r="DZ10" s="96">
        <v>1695.7</v>
      </c>
      <c r="EA10" s="56">
        <v>1747.720881</v>
      </c>
    </row>
    <row r="11" spans="1:135" ht="15" x14ac:dyDescent="0.2">
      <c r="A11" s="18" t="s">
        <v>3</v>
      </c>
      <c r="B11" s="31">
        <f>B6-B9</f>
        <v>659.98584199999993</v>
      </c>
      <c r="C11" s="19">
        <f t="shared" ref="C11:M11" si="22">C6-C9</f>
        <v>531.6119920000001</v>
      </c>
      <c r="D11" s="19">
        <f t="shared" si="22"/>
        <v>471.80272499999995</v>
      </c>
      <c r="E11" s="19">
        <f t="shared" si="22"/>
        <v>491.98853700000001</v>
      </c>
      <c r="F11" s="19">
        <f t="shared" si="22"/>
        <v>291.42517399999997</v>
      </c>
      <c r="G11" s="19">
        <f t="shared" si="22"/>
        <v>314.07352100000003</v>
      </c>
      <c r="H11" s="19">
        <f t="shared" si="22"/>
        <v>34.068232999999964</v>
      </c>
      <c r="I11" s="19">
        <f t="shared" si="22"/>
        <v>286.71464899999995</v>
      </c>
      <c r="J11" s="19">
        <f t="shared" si="22"/>
        <v>253.550274</v>
      </c>
      <c r="K11" s="19">
        <f t="shared" si="22"/>
        <v>276.31638100000004</v>
      </c>
      <c r="L11" s="19">
        <f t="shared" si="22"/>
        <v>307.94783000000001</v>
      </c>
      <c r="M11" s="20">
        <f t="shared" si="22"/>
        <v>347.720797</v>
      </c>
      <c r="N11" s="31">
        <f>N6-N9</f>
        <v>334.20698500000003</v>
      </c>
      <c r="O11" s="19">
        <f t="shared" ref="O11:Y11" si="23">O6-O9</f>
        <v>304.37263600000006</v>
      </c>
      <c r="P11" s="19">
        <f t="shared" si="23"/>
        <v>297.80611799999997</v>
      </c>
      <c r="Q11" s="19">
        <f t="shared" si="23"/>
        <v>162.32743299999998</v>
      </c>
      <c r="R11" s="19">
        <f t="shared" si="23"/>
        <v>235.31806000000006</v>
      </c>
      <c r="S11" s="19">
        <f t="shared" si="23"/>
        <v>157.74781400000001</v>
      </c>
      <c r="T11" s="19">
        <f t="shared" si="23"/>
        <v>430.75288600000005</v>
      </c>
      <c r="U11" s="19">
        <f t="shared" si="23"/>
        <v>135.34873799999997</v>
      </c>
      <c r="V11" s="19">
        <f t="shared" si="23"/>
        <v>319.61471999999998</v>
      </c>
      <c r="W11" s="19">
        <f t="shared" si="23"/>
        <v>211.87712199999999</v>
      </c>
      <c r="X11" s="19">
        <f t="shared" si="23"/>
        <v>275.39402399999994</v>
      </c>
      <c r="Y11" s="20">
        <f t="shared" si="23"/>
        <v>236.23083300000002</v>
      </c>
      <c r="Z11" s="31">
        <f>Z6-Z9</f>
        <v>369.191416</v>
      </c>
      <c r="AA11" s="19">
        <f t="shared" ref="AA11:AK11" si="24">AA6-AA9</f>
        <v>376.93531300000001</v>
      </c>
      <c r="AB11" s="19">
        <f t="shared" si="24"/>
        <v>230.95464799999996</v>
      </c>
      <c r="AC11" s="19">
        <f t="shared" si="24"/>
        <v>249.55156500000004</v>
      </c>
      <c r="AD11" s="19">
        <f t="shared" si="24"/>
        <v>383.10706299999998</v>
      </c>
      <c r="AE11" s="19">
        <f t="shared" si="24"/>
        <v>163.26269400000001</v>
      </c>
      <c r="AF11" s="19">
        <f t="shared" si="24"/>
        <v>307.171403</v>
      </c>
      <c r="AG11" s="19">
        <f t="shared" si="24"/>
        <v>104.69711299999994</v>
      </c>
      <c r="AH11" s="19">
        <f t="shared" si="24"/>
        <v>204.43721399999998</v>
      </c>
      <c r="AI11" s="19">
        <f t="shared" si="24"/>
        <v>230.37651900000003</v>
      </c>
      <c r="AJ11" s="19">
        <f t="shared" si="24"/>
        <v>475.37337099999996</v>
      </c>
      <c r="AK11" s="20">
        <f t="shared" si="24"/>
        <v>359.678517</v>
      </c>
      <c r="AL11" s="19">
        <f>AL6-AL9</f>
        <v>421.59624300000002</v>
      </c>
      <c r="AM11" s="19">
        <f t="shared" ref="AM11:AW11" si="25">AM6-AM9</f>
        <v>326.24922999999995</v>
      </c>
      <c r="AN11" s="19">
        <f t="shared" si="25"/>
        <v>364.16794999999996</v>
      </c>
      <c r="AO11" s="19">
        <f t="shared" si="25"/>
        <v>190.47734699999995</v>
      </c>
      <c r="AP11" s="19">
        <f t="shared" si="25"/>
        <v>240.68538500000005</v>
      </c>
      <c r="AQ11" s="19">
        <f t="shared" si="25"/>
        <v>155.14327299999991</v>
      </c>
      <c r="AR11" s="19">
        <f t="shared" si="25"/>
        <v>366.69159599999995</v>
      </c>
      <c r="AS11" s="19">
        <f t="shared" si="25"/>
        <v>283.14986099999999</v>
      </c>
      <c r="AT11" s="19">
        <f t="shared" si="25"/>
        <v>101.10264400000005</v>
      </c>
      <c r="AU11" s="19">
        <f t="shared" si="25"/>
        <v>303.94884999999999</v>
      </c>
      <c r="AV11" s="19">
        <f t="shared" si="25"/>
        <v>234.50296900000001</v>
      </c>
      <c r="AW11" s="19">
        <f t="shared" si="25"/>
        <v>261.83153800000002</v>
      </c>
      <c r="AX11" s="31">
        <f>AX6-AX9</f>
        <v>468.490071</v>
      </c>
      <c r="AY11" s="19">
        <f t="shared" ref="AY11:BI11" si="26">AY6-AY9</f>
        <v>364.863876</v>
      </c>
      <c r="AZ11" s="19">
        <f t="shared" si="26"/>
        <v>470.22551800000002</v>
      </c>
      <c r="BA11" s="19">
        <f t="shared" si="26"/>
        <v>327.06365000000005</v>
      </c>
      <c r="BB11" s="19">
        <f t="shared" si="26"/>
        <v>145.57465200000001</v>
      </c>
      <c r="BC11" s="19">
        <f t="shared" si="26"/>
        <v>38.960519999999974</v>
      </c>
      <c r="BD11" s="19">
        <f t="shared" si="26"/>
        <v>251.78121700000003</v>
      </c>
      <c r="BE11" s="19">
        <f t="shared" si="26"/>
        <v>281.408996</v>
      </c>
      <c r="BF11" s="19">
        <f t="shared" si="26"/>
        <v>185.78394799999995</v>
      </c>
      <c r="BG11" s="19">
        <f t="shared" si="26"/>
        <v>44.232614000000012</v>
      </c>
      <c r="BH11" s="19">
        <f t="shared" si="26"/>
        <v>140.69226900000001</v>
      </c>
      <c r="BI11" s="19">
        <f t="shared" si="26"/>
        <v>210.26835800000003</v>
      </c>
      <c r="BJ11" s="31">
        <f>BJ6-BJ9</f>
        <v>587.95981700000016</v>
      </c>
      <c r="BK11" s="19">
        <f t="shared" ref="BK11:BW11" si="27">BK6-BK9</f>
        <v>731.68127299999992</v>
      </c>
      <c r="BL11" s="19">
        <f t="shared" si="27"/>
        <v>709.79854300000011</v>
      </c>
      <c r="BM11" s="19">
        <f t="shared" si="27"/>
        <v>310.94607800000006</v>
      </c>
      <c r="BN11" s="19">
        <f t="shared" si="27"/>
        <v>427.56499000000002</v>
      </c>
      <c r="BO11" s="19">
        <f t="shared" si="27"/>
        <v>-57.838959000000045</v>
      </c>
      <c r="BP11" s="19">
        <f t="shared" si="27"/>
        <v>-313.67861399999998</v>
      </c>
      <c r="BQ11" s="19">
        <f t="shared" si="27"/>
        <v>-143.07890000000009</v>
      </c>
      <c r="BR11" s="19">
        <f t="shared" si="27"/>
        <v>11.720544000000018</v>
      </c>
      <c r="BS11" s="19">
        <f t="shared" si="27"/>
        <v>-394.18874700000003</v>
      </c>
      <c r="BT11" s="19">
        <f t="shared" si="27"/>
        <v>-172.08054199999992</v>
      </c>
      <c r="BU11" s="19">
        <f t="shared" si="27"/>
        <v>84.434755999999993</v>
      </c>
      <c r="BV11" s="31">
        <f t="shared" si="27"/>
        <v>171.74413799999991</v>
      </c>
      <c r="BW11" s="19">
        <f t="shared" si="27"/>
        <v>370.24781899999994</v>
      </c>
      <c r="BX11" s="19">
        <f t="shared" ref="BX11:CD11" si="28">BX6-BX9</f>
        <v>281.2110829999998</v>
      </c>
      <c r="BY11" s="19">
        <f t="shared" si="28"/>
        <v>236.56881700000008</v>
      </c>
      <c r="BZ11" s="19">
        <f t="shared" si="28"/>
        <v>389.69360999999992</v>
      </c>
      <c r="CA11" s="19">
        <f t="shared" si="28"/>
        <v>207.50218000000007</v>
      </c>
      <c r="CB11" s="19">
        <f t="shared" si="28"/>
        <v>522.93353700000023</v>
      </c>
      <c r="CC11" s="19">
        <f t="shared" si="28"/>
        <v>474.24791400000015</v>
      </c>
      <c r="CD11" s="19">
        <f t="shared" si="28"/>
        <v>362.97751700000003</v>
      </c>
      <c r="CE11" s="19">
        <f t="shared" ref="CE11:CH11" si="29">CE6-CE9</f>
        <v>360.37653899999998</v>
      </c>
      <c r="CF11" s="52">
        <f t="shared" si="29"/>
        <v>554.00722099999996</v>
      </c>
      <c r="CG11" s="57">
        <f t="shared" si="29"/>
        <v>480.6113049999999</v>
      </c>
      <c r="CH11" s="52">
        <f t="shared" si="29"/>
        <v>338.37488499999995</v>
      </c>
      <c r="CI11" s="52">
        <f t="shared" ref="CI11:CJ11" si="30">CI6-CI9</f>
        <v>647.55655900000011</v>
      </c>
      <c r="CJ11" s="52">
        <f t="shared" si="30"/>
        <v>864.36988299999996</v>
      </c>
      <c r="CK11" s="52">
        <f t="shared" ref="CK11:CL11" si="31">CK6-CK9</f>
        <v>443.69858399999998</v>
      </c>
      <c r="CL11" s="52">
        <f t="shared" si="31"/>
        <v>771.71061199999986</v>
      </c>
      <c r="CM11" s="52">
        <f t="shared" ref="CM11:CN11" si="32">CM6-CM9</f>
        <v>473.60931300000016</v>
      </c>
      <c r="CN11" s="52">
        <f t="shared" si="32"/>
        <v>825.00261899999987</v>
      </c>
      <c r="CO11" s="52">
        <f t="shared" ref="CO11:CQ11" si="33">CO6-CO9</f>
        <v>635.55769000000009</v>
      </c>
      <c r="CP11" s="52">
        <f t="shared" si="33"/>
        <v>659.54912400000001</v>
      </c>
      <c r="CQ11" s="52">
        <f t="shared" si="33"/>
        <v>109.69375500000001</v>
      </c>
      <c r="CR11" s="52">
        <f t="shared" ref="CR11:CS11" si="34">CR6-CR9</f>
        <v>530.7683340000001</v>
      </c>
      <c r="CS11" s="57">
        <f t="shared" si="34"/>
        <v>659.40042699999981</v>
      </c>
      <c r="CT11" s="69">
        <f t="shared" ref="CT11:CU11" si="35">CT6-CT9</f>
        <v>668.84505608342226</v>
      </c>
      <c r="CU11" s="52">
        <f t="shared" si="35"/>
        <v>368.64260541438557</v>
      </c>
      <c r="CV11" s="52">
        <f t="shared" ref="CV11:CX11" si="36">CV6-CV9</f>
        <v>487.90208768558557</v>
      </c>
      <c r="CW11" s="52">
        <f t="shared" si="36"/>
        <v>133.04009181960419</v>
      </c>
      <c r="CX11" s="52">
        <f t="shared" si="36"/>
        <v>410.63335466763385</v>
      </c>
      <c r="CY11" s="52">
        <f t="shared" ref="CY11" si="37">CY6-CY9</f>
        <v>-154.8966123787942</v>
      </c>
      <c r="CZ11" s="52">
        <f t="shared" ref="CZ11:DE11" si="38">CZ6-CZ9</f>
        <v>437.04886964841114</v>
      </c>
      <c r="DA11" s="52">
        <f t="shared" si="38"/>
        <v>401.69125509096602</v>
      </c>
      <c r="DB11" s="52">
        <f t="shared" si="38"/>
        <v>629.13428671301585</v>
      </c>
      <c r="DC11" s="52">
        <f t="shared" si="38"/>
        <v>387.65903693131054</v>
      </c>
      <c r="DD11" s="52">
        <f t="shared" si="38"/>
        <v>404.02368143620026</v>
      </c>
      <c r="DE11" s="57">
        <f t="shared" si="38"/>
        <v>584.43357733196535</v>
      </c>
      <c r="DF11" s="86">
        <v>463.10295870780271</v>
      </c>
      <c r="DG11" s="52">
        <v>689.18234833303973</v>
      </c>
      <c r="DH11" s="52">
        <v>546.41504581236211</v>
      </c>
      <c r="DI11" s="52">
        <v>382.92150841531986</v>
      </c>
      <c r="DJ11" s="52">
        <v>404.48503673357982</v>
      </c>
      <c r="DK11" s="52">
        <v>343.26393371941992</v>
      </c>
      <c r="DL11" s="52">
        <v>379.40485788328328</v>
      </c>
      <c r="DM11" s="52">
        <v>492.73489202783878</v>
      </c>
      <c r="DN11" s="52">
        <v>339.44874835126723</v>
      </c>
      <c r="DO11" s="52">
        <v>440.96679563268549</v>
      </c>
      <c r="DP11" s="52">
        <v>429.25409634692926</v>
      </c>
      <c r="DQ11" s="57">
        <v>368.86454717888591</v>
      </c>
      <c r="DR11" s="69">
        <v>516.88380699999993</v>
      </c>
      <c r="DS11" s="52">
        <v>465.82229800000005</v>
      </c>
      <c r="DT11" s="52">
        <v>495.00510400000007</v>
      </c>
      <c r="DU11" s="52">
        <v>395.9</v>
      </c>
      <c r="DV11" s="52">
        <v>252.3</v>
      </c>
      <c r="DW11" s="97">
        <v>376.89025900000001</v>
      </c>
      <c r="DX11" s="97">
        <v>610.89998942</v>
      </c>
      <c r="DY11" s="97">
        <v>514.68001800000002</v>
      </c>
      <c r="DZ11" s="97">
        <v>354.30288025999999</v>
      </c>
      <c r="EA11" s="57">
        <v>547.30614300000002</v>
      </c>
    </row>
    <row r="12" spans="1:135" ht="15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3"/>
      <c r="M12" s="3"/>
    </row>
    <row r="13" spans="1:135" ht="15" x14ac:dyDescent="0.2">
      <c r="A13" s="9" t="s">
        <v>19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3"/>
      <c r="M13" s="3"/>
    </row>
    <row r="14" spans="1:135" s="7" customFormat="1" ht="15" x14ac:dyDescent="0.2">
      <c r="A14" s="7" t="s">
        <v>21</v>
      </c>
      <c r="CL14" s="64"/>
      <c r="CO14" s="64"/>
      <c r="CV14" s="75"/>
      <c r="CY14" s="75"/>
      <c r="DB14" s="75"/>
      <c r="DE14" s="75"/>
      <c r="DH14" s="75"/>
      <c r="DS14" s="77"/>
      <c r="DT14" s="77"/>
      <c r="DU14" s="77"/>
      <c r="DV14" s="77"/>
      <c r="DW14" s="77"/>
      <c r="DX14" s="77"/>
      <c r="DY14" s="77"/>
      <c r="DZ14" s="77"/>
      <c r="EA14" s="77"/>
      <c r="EB14" s="43"/>
      <c r="EC14" s="77"/>
      <c r="ED14" s="43"/>
      <c r="EE14" s="77"/>
    </row>
    <row r="15" spans="1:135" x14ac:dyDescent="0.2">
      <c r="CV15" s="75"/>
      <c r="CY15" s="75"/>
      <c r="DB15" s="75"/>
      <c r="DE15" s="75"/>
      <c r="DH15" s="75"/>
    </row>
    <row r="16" spans="1:135" ht="15" x14ac:dyDescent="0.2">
      <c r="A16" s="7" t="s">
        <v>20</v>
      </c>
      <c r="CV16" s="75"/>
      <c r="CY16" s="75"/>
      <c r="DB16" s="75"/>
      <c r="DE16" s="75"/>
      <c r="DH16" s="75"/>
      <c r="DK16" s="59"/>
      <c r="DN16" s="59"/>
      <c r="ED16" s="77"/>
    </row>
    <row r="17" spans="1:135" ht="15" x14ac:dyDescent="0.2">
      <c r="A17" s="98" t="s">
        <v>24</v>
      </c>
      <c r="CV17" s="75"/>
      <c r="CY17" s="75"/>
      <c r="DB17" s="75"/>
      <c r="DE17" s="75"/>
      <c r="DH17" s="75"/>
      <c r="DK17" s="59"/>
      <c r="DN17" s="59"/>
      <c r="DO17" s="81"/>
    </row>
    <row r="18" spans="1:135" ht="15" x14ac:dyDescent="0.2">
      <c r="A18" s="98"/>
      <c r="CV18" s="75"/>
      <c r="CY18" s="75"/>
      <c r="DB18" s="75"/>
      <c r="DE18" s="75"/>
      <c r="DH18" s="75"/>
      <c r="DK18" s="59"/>
      <c r="DN18" s="59"/>
      <c r="DQ18" s="35"/>
    </row>
    <row r="19" spans="1:135" ht="15" x14ac:dyDescent="0.2">
      <c r="CV19" s="75"/>
      <c r="CY19" s="75"/>
      <c r="DB19" s="75"/>
      <c r="DE19" s="7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</row>
    <row r="20" spans="1:135" x14ac:dyDescent="0.2">
      <c r="CV20" s="75"/>
      <c r="DH20" s="75"/>
      <c r="DK20" s="59"/>
      <c r="DL20" s="81"/>
      <c r="DM20" s="34"/>
      <c r="DN20" s="59"/>
      <c r="DQ20" s="35"/>
    </row>
    <row r="21" spans="1:135" ht="15" x14ac:dyDescent="0.2">
      <c r="CV21" s="7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</row>
    <row r="22" spans="1:135" ht="15" x14ac:dyDescent="0.2"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</row>
    <row r="23" spans="1:135" ht="15" x14ac:dyDescent="0.2"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</row>
    <row r="24" spans="1:135" ht="15" x14ac:dyDescent="0.2"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</row>
    <row r="25" spans="1:135" ht="15" x14ac:dyDescent="0.2"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S25" s="90"/>
      <c r="DT25" s="91"/>
      <c r="EA25" s="80"/>
      <c r="EB25" s="80"/>
      <c r="EC25" s="80"/>
      <c r="ED25" s="80"/>
      <c r="EE25" s="80"/>
    </row>
    <row r="26" spans="1:135" ht="15" x14ac:dyDescent="0.2"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S26" s="80"/>
      <c r="DT26" s="91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</row>
    <row r="27" spans="1:135" ht="15" x14ac:dyDescent="0.2"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</row>
    <row r="28" spans="1:135" ht="15" x14ac:dyDescent="0.2"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</row>
    <row r="29" spans="1:135" ht="15" x14ac:dyDescent="0.2">
      <c r="DL29" s="81"/>
      <c r="DM29" s="34"/>
      <c r="DN29" s="73"/>
      <c r="DQ29" s="35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</row>
    <row r="30" spans="1:135" ht="15" x14ac:dyDescent="0.2">
      <c r="DN30" s="73"/>
      <c r="DQ30" s="35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</row>
    <row r="31" spans="1:135" ht="15" x14ac:dyDescent="0.2">
      <c r="DN31" s="73"/>
      <c r="DQ31" s="35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9"/>
      <c r="ED31" s="78"/>
      <c r="EE31" s="78"/>
    </row>
    <row r="32" spans="1:135" x14ac:dyDescent="0.2"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</row>
    <row r="33" spans="114:135" x14ac:dyDescent="0.2"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</row>
    <row r="34" spans="114:135" x14ac:dyDescent="0.2"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</row>
    <row r="35" spans="114:135" x14ac:dyDescent="0.2"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</row>
    <row r="36" spans="114:135" x14ac:dyDescent="0.2">
      <c r="DJ36" s="43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</row>
    <row r="37" spans="114:135" x14ac:dyDescent="0.2"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</row>
    <row r="38" spans="114:135" x14ac:dyDescent="0.2"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</row>
  </sheetData>
  <mergeCells count="13">
    <mergeCell ref="DR4:EA4"/>
    <mergeCell ref="DF4:DQ4"/>
    <mergeCell ref="A1:M1"/>
    <mergeCell ref="B4:M4"/>
    <mergeCell ref="N4:Y4"/>
    <mergeCell ref="Z4:AK4"/>
    <mergeCell ref="AL4:AW4"/>
    <mergeCell ref="A4:A5"/>
    <mergeCell ref="CH4:CS4"/>
    <mergeCell ref="BV4:CG4"/>
    <mergeCell ref="BJ4:BU4"/>
    <mergeCell ref="AX4:BI4"/>
    <mergeCell ref="CT4:DE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bce80bc-31f1-456e-bae0-275749261b0a">MKH52Q7RF5JS-1303391851-3061</_dlc_DocId>
    <_dlc_DocIdUrl xmlns="ebce80bc-31f1-456e-bae0-275749261b0a">
      <Url>https://deps.intra.gov.bn/divisions/DOS/_layouts/15/DocIdRedir.aspx?ID=MKH52Q7RF5JS-1303391851-3061</Url>
      <Description>MKH52Q7RF5JS-1303391851-3061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1E1B845F17D4BA76A5D56FE2A752C" ma:contentTypeVersion="2" ma:contentTypeDescription="Create a new document." ma:contentTypeScope="" ma:versionID="83d17377d408f96022ae6a8705b8ad68">
  <xsd:schema xmlns:xsd="http://www.w3.org/2001/XMLSchema" xmlns:xs="http://www.w3.org/2001/XMLSchema" xmlns:p="http://schemas.microsoft.com/office/2006/metadata/properties" xmlns:ns1="http://schemas.microsoft.com/sharepoint/v3" xmlns:ns2="ebce80bc-31f1-456e-bae0-275749261b0a" xmlns:ns3="7f87c9d7-699b-44c5-bfd8-c1d01b466aef" targetNamespace="http://schemas.microsoft.com/office/2006/metadata/properties" ma:root="true" ma:fieldsID="2e3ac6b8da9737f36725a203cb717209" ns1:_="" ns2:_="" ns3:_="">
    <xsd:import namespace="http://schemas.microsoft.com/sharepoint/v3"/>
    <xsd:import namespace="ebce80bc-31f1-456e-bae0-275749261b0a"/>
    <xsd:import namespace="7f87c9d7-699b-44c5-bfd8-c1d01b466a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80bc-31f1-456e-bae0-275749261b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7c9d7-699b-44c5-bfd8-c1d01b466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031823C-8A64-4A52-BE2A-AB355E8D7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431F4B-AC17-401C-B29E-692A461B1775}">
  <ds:schemaRefs>
    <ds:schemaRef ds:uri="http://purl.org/dc/dcmitype/"/>
    <ds:schemaRef ds:uri="3eb395c1-c26a-485a-a474-2edaaa77b21c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ebce80bc-31f1-456e-bae0-275749261b0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017ADFC-F6E3-4437-BCFA-DD9F85DEA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e80bc-31f1-456e-bae0-275749261b0a"/>
    <ds:schemaRef ds:uri="7f87c9d7-699b-44c5-bfd8-c1d01b46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595E10D-5189-4687-820F-3F74CC1850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2019-01-09T06:26:22Z</dcterms:created>
  <dcterms:modified xsi:type="dcterms:W3CDTF">2025-12-18T02:41:19Z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0x0101000541E1B845F17D4BA76A5D56FE2A752C</vt:lpwstr>
  </property>
  <property fmtid="{D5CDD505-2E9C-101B-9397-08002B2CF9AE}" pid="3" name="_dlc_DocIdItemGuid">
    <vt:lpwstr>01ba150b-07fc-440c-93d0-2c8442ffb940</vt:lpwstr>
  </property>
</Properties>
</file>