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Agriculture, Forestry and Fishery\"/>
    </mc:Choice>
  </mc:AlternateContent>
  <xr:revisionPtr revIDLastSave="0" documentId="13_ncr:1_{5F484E82-D75D-49D7-A1F7-37DE0DA7AAA8}" xr6:coauthVersionLast="36" xr6:coauthVersionMax="36" xr10:uidLastSave="{00000000-0000-0000-0000-000000000000}"/>
  <bookViews>
    <workbookView xWindow="0" yWindow="0" windowWidth="19200" windowHeight="6525" activeTab="1" xr2:uid="{00000000-000D-0000-FFFF-FFFF00000000}"/>
  </bookViews>
  <sheets>
    <sheet name="Metadata" sheetId="2" r:id="rId1"/>
    <sheet name="Sheet1"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F54" i="1"/>
  <c r="E54" i="1"/>
  <c r="D54" i="1"/>
  <c r="C54" i="1"/>
  <c r="B54" i="1"/>
  <c r="G53" i="1"/>
  <c r="F53" i="1"/>
  <c r="E53" i="1"/>
  <c r="D53" i="1"/>
  <c r="C53" i="1"/>
  <c r="B53" i="1"/>
  <c r="G50" i="1"/>
  <c r="F50" i="1"/>
  <c r="E50" i="1"/>
  <c r="D50" i="1"/>
  <c r="C50" i="1"/>
  <c r="B50" i="1"/>
  <c r="G42" i="1"/>
  <c r="F42" i="1"/>
  <c r="E42" i="1"/>
  <c r="D42" i="1"/>
  <c r="C42" i="1"/>
  <c r="B42" i="1"/>
  <c r="G36" i="1"/>
  <c r="F36" i="1"/>
  <c r="E36" i="1"/>
  <c r="D36" i="1"/>
  <c r="C36" i="1"/>
  <c r="B36" i="1"/>
  <c r="G26" i="1"/>
  <c r="F26" i="1"/>
  <c r="E26" i="1"/>
  <c r="D26" i="1"/>
  <c r="C26" i="1"/>
  <c r="B26" i="1"/>
  <c r="G14" i="1"/>
  <c r="F14" i="1"/>
  <c r="E14" i="1"/>
  <c r="D14" i="1"/>
  <c r="C14" i="1"/>
  <c r="B14" i="1"/>
</calcChain>
</file>

<file path=xl/sharedStrings.xml><?xml version="1.0" encoding="utf-8"?>
<sst xmlns="http://schemas.openxmlformats.org/spreadsheetml/2006/main" count="602" uniqueCount="58">
  <si>
    <t>BUFFALOES</t>
  </si>
  <si>
    <t>Local</t>
  </si>
  <si>
    <t>Import</t>
  </si>
  <si>
    <t>…</t>
  </si>
  <si>
    <t>C.I.F. Value (BND)</t>
  </si>
  <si>
    <t>Parts of Chilled and Frozen Meat (MT)</t>
  </si>
  <si>
    <t>Market Value (BND)</t>
  </si>
  <si>
    <t>Slaughtered</t>
  </si>
  <si>
    <t>Bilangan / Number</t>
  </si>
  <si>
    <t>Dressed Weight (MT)</t>
  </si>
  <si>
    <t>CATTLES</t>
  </si>
  <si>
    <t>Number</t>
  </si>
  <si>
    <t>GOATS</t>
  </si>
  <si>
    <t>BROILER CHICKENS</t>
  </si>
  <si>
    <t>Number of Day Old Chicks</t>
  </si>
  <si>
    <t>Chicken Meat (MT)</t>
  </si>
  <si>
    <t>EGGS</t>
  </si>
  <si>
    <t>Number of Layer Chickens</t>
  </si>
  <si>
    <t>Number of Eggs</t>
  </si>
  <si>
    <t>FERTILIZED EGGS</t>
  </si>
  <si>
    <t>Number of Parent Stock</t>
  </si>
  <si>
    <t>Number of Fertilized Eggs</t>
  </si>
  <si>
    <t>Nilai Pasaran / Market Value (BND)</t>
  </si>
  <si>
    <t>MISCELLANEOUS EGGS</t>
  </si>
  <si>
    <t>Village Fowl Eggs</t>
  </si>
  <si>
    <t>Duck Eggs</t>
  </si>
  <si>
    <t>Others</t>
  </si>
  <si>
    <t>OTHERS NON-RUMINANT LOCAL LIVESTOCK</t>
  </si>
  <si>
    <t>Village Fowls</t>
  </si>
  <si>
    <t>Old Layer Chickens</t>
  </si>
  <si>
    <t>Source     :   Agriculture and Agrifood Department, Ministry of Primary Resources and Tourism</t>
  </si>
  <si>
    <t>Livestock</t>
  </si>
  <si>
    <t>-</t>
  </si>
  <si>
    <t>Number of Livestock</t>
  </si>
  <si>
    <t>Livestock and Eggs 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</si>
  <si>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</si>
  <si>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</si>
  <si>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</si>
  <si>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</si>
  <si>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</si>
  <si>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</si>
  <si>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</si>
  <si>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</si>
  <si>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</si>
  <si>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</si>
  <si>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</si>
  <si>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</si>
  <si>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</si>
  <si>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</si>
  <si>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Livestock and Eggs Production
</t>
  </si>
  <si>
    <t xml:space="preserve">Agriculture and Agrifood Department, Ministry of Primary Resources and Tourism
</t>
  </si>
  <si>
    <t>Number;
Brunei Dollar (BND); and
Metric Tonne (MT)</t>
  </si>
  <si>
    <t>- Ruminant Livestock; and
- Non-Ruminant Livestock</t>
  </si>
  <si>
    <t>- Ruminant livestock are animals, such as cattle, buffalo, goats, sheep and deer, that possess a specialised stomach with multiple compartments, including the rumen. They digest their food through a process called rumination, which involves fermenting plant material in the rumen to break it down into nutrients that can be absorbed by the animal's body.
- Non-ruminant livestock refers to animals that do not possess a specialised stomach with multiple compartments like ruminants. Instead, they have a simpler digestive system. Examples of non-ruminant livestock include poultry (such as chickens and ducks), . These animals digest their food more rapidly compared to ruminants, relying on a single-chambered stomach for digestion.
- Poultry farming is the practice of raising domesticated birds, such as chickens, ducks, quail, and geese, for their meat or eggs. 
- Fertilised eggs refer to chicken eggs that have been fertilized by roosters. Fertilized eggs contain a developing embryo if they are incubated under appropriate conditions, potentially leading to the hatching of chicks. These eggs are often collected for breeding purposes or for sale as hatching eggs to hatcheries or individuals interested in raising chicks.</t>
  </si>
  <si>
    <t>2000 - 2024</t>
  </si>
  <si>
    <t>23/6/2025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</si>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</sst>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0.000"/>
    <numFmt numFmtId="166" formatCode="[$-14409]dd/mm/yyyy;@"/>
  </numFmts>
  <fonts count="8" x14ac:knownFonts="1">
    <font>
      <sz val="11"/>
      <color theme="1"/>
      <name val="Calibri"/>
      <family val="2"/>
      <scheme val="minor"/>
    </font>
    <font>
      <sz val="12"/>
      <name val="Arial"/>
      <family val="2"/>
    </font>
    <font>
      <b/>
      <sz val="12"/>
      <name val="Arial"/>
      <family val="2"/>
    </font>
    <font>
      <sz val="10"/>
      <name val="Arial"/>
      <family val="2"/>
    </font>
    <font>
      <sz val="12"/>
      <color theme="1"/>
      <name val="Arial"/>
      <family val="2"/>
    </font>
    <font>
      <b/>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s>
  <cellStyleXfs count="4">
    <xf numFmtId="0" fontId="0" fillId="0" borderId="0"/>
    <xf numFmtId="0" fontId="1" fillId="0" borderId="0"/>
    <xf numFmtId="0" fontId="3" fillId="0" borderId="0"/>
    <xf numFmtId="0" fontId="6" fillId="0" borderId="0" applyNumberFormat="0" applyFill="0" applyBorder="0" applyAlignment="0" applyProtection="0"/>
  </cellStyleXfs>
  <cellXfs count="111">
    <xf numFmtId="0" fontId="0" fillId="0" borderId="0" xfId="0"/>
    <xf numFmtId="0" fontId="1" fillId="0" borderId="0" xfId="1" applyFont="1" applyFill="1" applyAlignment="1" applyProtection="1">
      <alignment horizontal="center" vertical="center"/>
    </xf>
    <xf numFmtId="0" fontId="1" fillId="0" borderId="0" xfId="1" applyFont="1" applyFill="1" applyAlignment="1">
      <alignment vertical="center"/>
    </xf>
    <xf numFmtId="0" fontId="2" fillId="2" borderId="1" xfId="2" applyFont="1" applyFill="1" applyBorder="1" applyAlignment="1">
      <alignment horizontal="left" vertical="center" indent="1"/>
    </xf>
    <xf numFmtId="0" fontId="2" fillId="0" borderId="1" xfId="2" applyFont="1" applyFill="1" applyBorder="1" applyAlignment="1">
      <alignment horizontal="left" vertical="center" indent="2"/>
    </xf>
    <xf numFmtId="3" fontId="1" fillId="0" borderId="1" xfId="2" applyNumberFormat="1" applyFont="1" applyFill="1" applyBorder="1" applyAlignment="1">
      <alignment horizontal="right" vertical="center"/>
    </xf>
    <xf numFmtId="37" fontId="1" fillId="0" borderId="1" xfId="2" applyNumberFormat="1" applyFont="1" applyFill="1" applyBorder="1" applyAlignment="1">
      <alignment horizontal="left" vertical="center" indent="3"/>
    </xf>
    <xf numFmtId="37" fontId="1" fillId="0" borderId="1" xfId="2" applyNumberFormat="1" applyFont="1" applyFill="1" applyBorder="1" applyAlignment="1">
      <alignment horizontal="right" vertical="center"/>
    </xf>
    <xf numFmtId="39" fontId="1" fillId="0" borderId="1" xfId="2" applyNumberFormat="1" applyFont="1" applyFill="1" applyBorder="1" applyAlignment="1">
      <alignment horizontal="left" vertical="center" indent="3"/>
    </xf>
    <xf numFmtId="39" fontId="1" fillId="0" borderId="1" xfId="2" applyNumberFormat="1" applyFont="1" applyFill="1" applyBorder="1" applyAlignment="1">
      <alignment horizontal="right" vertical="center"/>
    </xf>
    <xf numFmtId="39" fontId="1" fillId="0" borderId="1" xfId="2" quotePrefix="1" applyNumberFormat="1" applyFont="1" applyBorder="1" applyAlignment="1">
      <alignment horizontal="left" vertical="center" indent="3"/>
    </xf>
    <xf numFmtId="39" fontId="1" fillId="0" borderId="1" xfId="1" applyNumberFormat="1" applyFont="1" applyFill="1" applyBorder="1" applyAlignment="1" applyProtection="1">
      <alignment horizontal="left" vertical="center" indent="3"/>
    </xf>
    <xf numFmtId="165" fontId="1" fillId="2" borderId="1" xfId="2" applyNumberFormat="1" applyFont="1" applyFill="1" applyBorder="1" applyAlignment="1">
      <alignment horizontal="right" vertical="center"/>
    </xf>
    <xf numFmtId="39" fontId="1" fillId="0" borderId="3" xfId="1" applyNumberFormat="1" applyFont="1" applyFill="1" applyBorder="1" applyAlignment="1" applyProtection="1">
      <alignment horizontal="left" vertical="center" indent="3"/>
    </xf>
    <xf numFmtId="37" fontId="1" fillId="0" borderId="3" xfId="2" applyNumberFormat="1" applyFont="1" applyFill="1" applyBorder="1" applyAlignment="1">
      <alignment horizontal="left" vertical="center" indent="3"/>
    </xf>
    <xf numFmtId="39" fontId="1" fillId="2" borderId="3" xfId="2" applyNumberFormat="1" applyFont="1" applyFill="1" applyBorder="1" applyAlignment="1">
      <alignment horizontal="right" vertical="center"/>
    </xf>
    <xf numFmtId="4" fontId="2" fillId="2" borderId="3" xfId="2" applyNumberFormat="1" applyFont="1" applyFill="1" applyBorder="1" applyAlignment="1">
      <alignment horizontal="left" vertical="center" indent="1"/>
    </xf>
    <xf numFmtId="37" fontId="1" fillId="2" borderId="3" xfId="2" applyNumberFormat="1" applyFont="1" applyFill="1" applyBorder="1" applyAlignment="1">
      <alignment horizontal="left" vertical="center" indent="3"/>
    </xf>
    <xf numFmtId="3" fontId="2" fillId="2" borderId="3" xfId="2" applyNumberFormat="1" applyFont="1" applyFill="1" applyBorder="1" applyAlignment="1">
      <alignment horizontal="left" vertical="center" indent="2"/>
    </xf>
    <xf numFmtId="4" fontId="1" fillId="2" borderId="3" xfId="2" applyNumberFormat="1" applyFont="1" applyFill="1" applyBorder="1" applyAlignment="1">
      <alignment horizontal="right"/>
    </xf>
    <xf numFmtId="3" fontId="1" fillId="2" borderId="3" xfId="2" applyNumberFormat="1" applyFont="1" applyFill="1" applyBorder="1" applyAlignment="1">
      <alignment horizontal="right"/>
    </xf>
    <xf numFmtId="0" fontId="1" fillId="0" borderId="0" xfId="1" applyFont="1" applyFill="1" applyBorder="1" applyAlignment="1" applyProtection="1">
      <alignment horizontal="left" vertical="center"/>
    </xf>
    <xf numFmtId="0" fontId="1" fillId="0" borderId="0" xfId="1" applyFont="1" applyFill="1" applyAlignment="1" applyProtection="1">
      <alignment horizontal="left" vertical="center"/>
    </xf>
    <xf numFmtId="0" fontId="1" fillId="0" borderId="0" xfId="1" applyFont="1" applyFill="1" applyAlignment="1" applyProtection="1">
      <alignment vertical="center"/>
    </xf>
    <xf numFmtId="0" fontId="1" fillId="0" borderId="0" xfId="1" applyFont="1" applyFill="1" applyAlignment="1">
      <alignment horizontal="left" vertical="center"/>
    </xf>
    <xf numFmtId="0" fontId="1" fillId="0" borderId="0" xfId="2" applyFont="1" applyFill="1" applyAlignment="1">
      <alignment vertical="center"/>
    </xf>
    <xf numFmtId="0" fontId="1" fillId="0" borderId="0" xfId="1" applyFont="1" applyFill="1" applyBorder="1" applyAlignment="1" applyProtection="1">
      <alignment horizontal="center" vertical="center" wrapText="1"/>
    </xf>
    <xf numFmtId="0" fontId="1" fillId="0" borderId="0" xfId="2" applyFont="1" applyFill="1"/>
    <xf numFmtId="0" fontId="1" fillId="0" borderId="0" xfId="2" applyFont="1" applyFill="1" applyBorder="1" applyAlignment="1">
      <alignment vertical="center"/>
    </xf>
    <xf numFmtId="0" fontId="1" fillId="0" borderId="0" xfId="1" applyFont="1" applyFill="1" applyBorder="1" applyAlignment="1">
      <alignment vertical="center"/>
    </xf>
    <xf numFmtId="0" fontId="1" fillId="0" borderId="0" xfId="1" applyFont="1" applyFill="1" applyBorder="1" applyAlignment="1" applyProtection="1">
      <alignment horizontal="center" vertical="center" wrapText="1"/>
    </xf>
    <xf numFmtId="37" fontId="1" fillId="2" borderId="3" xfId="2" applyNumberFormat="1" applyFont="1" applyFill="1" applyBorder="1" applyAlignment="1">
      <alignment horizontal="right"/>
    </xf>
    <xf numFmtId="37" fontId="0" fillId="0" borderId="0" xfId="0" applyNumberFormat="1"/>
    <xf numFmtId="3" fontId="1" fillId="0" borderId="4" xfId="2" applyNumberFormat="1" applyFont="1" applyFill="1" applyBorder="1" applyAlignment="1">
      <alignment horizontal="right" vertical="center"/>
    </xf>
    <xf numFmtId="37" fontId="1" fillId="0" borderId="4" xfId="2" applyNumberFormat="1" applyFont="1" applyFill="1" applyBorder="1" applyAlignment="1">
      <alignment horizontal="right" vertical="center"/>
    </xf>
    <xf numFmtId="39" fontId="1" fillId="0" borderId="4" xfId="2" applyNumberFormat="1" applyFont="1" applyFill="1" applyBorder="1" applyAlignment="1">
      <alignment horizontal="right" vertical="center"/>
    </xf>
    <xf numFmtId="165" fontId="1" fillId="2" borderId="4" xfId="2" applyNumberFormat="1" applyFont="1" applyFill="1" applyBorder="1" applyAlignment="1">
      <alignment horizontal="right" vertical="center"/>
    </xf>
    <xf numFmtId="37" fontId="1" fillId="2" borderId="6" xfId="2" applyNumberFormat="1" applyFont="1" applyFill="1" applyBorder="1" applyAlignment="1">
      <alignment horizontal="right"/>
    </xf>
    <xf numFmtId="39" fontId="1" fillId="2" borderId="6" xfId="2" applyNumberFormat="1" applyFont="1" applyFill="1" applyBorder="1" applyAlignment="1">
      <alignment horizontal="right" vertical="center"/>
    </xf>
    <xf numFmtId="4" fontId="1" fillId="2" borderId="6" xfId="2" applyNumberFormat="1" applyFont="1" applyFill="1" applyBorder="1" applyAlignment="1">
      <alignment horizontal="right"/>
    </xf>
    <xf numFmtId="0" fontId="4" fillId="0" borderId="7" xfId="0" applyFont="1" applyBorder="1"/>
    <xf numFmtId="39" fontId="1" fillId="2" borderId="7" xfId="2" applyNumberFormat="1" applyFont="1" applyFill="1" applyBorder="1" applyAlignment="1">
      <alignment horizontal="right" vertical="center"/>
    </xf>
    <xf numFmtId="37" fontId="1" fillId="0" borderId="7" xfId="2" applyNumberFormat="1" applyFont="1" applyFill="1" applyBorder="1" applyAlignment="1">
      <alignment horizontal="right" vertical="center"/>
    </xf>
    <xf numFmtId="3" fontId="1" fillId="0" borderId="7" xfId="2" applyNumberFormat="1" applyFont="1" applyFill="1" applyBorder="1" applyAlignment="1">
      <alignment horizontal="right" vertical="center"/>
    </xf>
    <xf numFmtId="39" fontId="1" fillId="0" borderId="7" xfId="2" applyNumberFormat="1" applyFont="1" applyFill="1" applyBorder="1" applyAlignment="1">
      <alignment horizontal="right" vertical="center"/>
    </xf>
    <xf numFmtId="165" fontId="1" fillId="2" borderId="7" xfId="2" applyNumberFormat="1" applyFont="1" applyFill="1" applyBorder="1" applyAlignment="1">
      <alignment horizontal="right" vertical="center"/>
    </xf>
    <xf numFmtId="0" fontId="1" fillId="0" borderId="7" xfId="2" applyFont="1" applyFill="1" applyBorder="1"/>
    <xf numFmtId="37" fontId="1" fillId="0" borderId="7" xfId="2" applyNumberFormat="1" applyFont="1" applyFill="1" applyBorder="1" applyAlignment="1">
      <alignment horizontal="right"/>
    </xf>
    <xf numFmtId="0" fontId="1" fillId="0" borderId="7" xfId="2" applyFont="1" applyFill="1" applyBorder="1" applyAlignment="1">
      <alignment horizontal="right"/>
    </xf>
    <xf numFmtId="39" fontId="1" fillId="2" borderId="7" xfId="2" applyNumberFormat="1" applyFont="1" applyFill="1" applyBorder="1" applyAlignment="1">
      <alignment horizontal="right" vertical="top" wrapText="1"/>
    </xf>
    <xf numFmtId="37" fontId="1" fillId="2" borderId="7" xfId="2" applyNumberFormat="1" applyFont="1" applyFill="1" applyBorder="1" applyAlignment="1">
      <alignment horizontal="right"/>
    </xf>
    <xf numFmtId="4" fontId="1" fillId="2" borderId="7" xfId="2" applyNumberFormat="1" applyFont="1" applyFill="1" applyBorder="1" applyAlignment="1">
      <alignment horizontal="right"/>
    </xf>
    <xf numFmtId="37" fontId="1" fillId="2" borderId="7" xfId="2" applyNumberFormat="1" applyFont="1" applyFill="1" applyBorder="1" applyAlignment="1">
      <alignment horizontal="right" vertical="center"/>
    </xf>
    <xf numFmtId="0" fontId="1" fillId="0" borderId="7" xfId="2" applyFont="1" applyBorder="1"/>
    <xf numFmtId="4" fontId="1" fillId="2" borderId="7" xfId="2" applyNumberFormat="1" applyFont="1" applyFill="1" applyBorder="1"/>
    <xf numFmtId="3" fontId="1" fillId="2" borderId="7" xfId="2" applyNumberFormat="1" applyFont="1" applyFill="1" applyBorder="1"/>
    <xf numFmtId="3" fontId="1" fillId="2" borderId="6" xfId="2" applyNumberFormat="1" applyFont="1" applyFill="1" applyBorder="1" applyAlignment="1">
      <alignment horizontal="right"/>
    </xf>
    <xf numFmtId="0" fontId="1" fillId="2" borderId="7" xfId="2" applyFont="1" applyFill="1" applyBorder="1"/>
    <xf numFmtId="3" fontId="4" fillId="0" borderId="7" xfId="0" applyNumberFormat="1" applyFont="1" applyBorder="1"/>
    <xf numFmtId="3" fontId="4" fillId="0" borderId="7" xfId="0" applyNumberFormat="1" applyFont="1" applyBorder="1" applyAlignment="1">
      <alignment horizontal="right"/>
    </xf>
    <xf numFmtId="0" fontId="1" fillId="0" borderId="7" xfId="1" applyFont="1" applyFill="1" applyBorder="1" applyAlignment="1">
      <alignment horizontal="right" vertical="center"/>
    </xf>
    <xf numFmtId="0" fontId="1" fillId="0" borderId="7" xfId="2" applyFont="1" applyFill="1" applyBorder="1" applyAlignment="1">
      <alignment vertical="center"/>
    </xf>
    <xf numFmtId="3" fontId="1" fillId="0" borderId="7" xfId="1" applyNumberFormat="1" applyFont="1" applyFill="1" applyBorder="1" applyAlignment="1">
      <alignment horizontal="right" vertical="center"/>
    </xf>
    <xf numFmtId="0" fontId="1" fillId="0" borderId="7" xfId="2" applyFont="1" applyFill="1" applyBorder="1" applyAlignment="1">
      <alignment horizontal="right" vertical="center"/>
    </xf>
    <xf numFmtId="0" fontId="1" fillId="2" borderId="7" xfId="1" applyFont="1" applyFill="1" applyBorder="1" applyAlignment="1">
      <alignment horizontal="right" vertical="center"/>
    </xf>
    <xf numFmtId="3" fontId="1" fillId="0" borderId="7" xfId="1" applyNumberFormat="1" applyFont="1" applyFill="1" applyBorder="1" applyAlignment="1">
      <alignment horizontal="left" vertical="center"/>
    </xf>
    <xf numFmtId="4" fontId="1" fillId="2" borderId="7" xfId="2" applyNumberFormat="1" applyFont="1" applyFill="1" applyBorder="1" applyAlignment="1">
      <alignment horizontal="right" vertical="center"/>
    </xf>
    <xf numFmtId="0" fontId="1" fillId="0" borderId="7" xfId="2" applyFont="1" applyBorder="1" applyAlignment="1">
      <alignment horizontal="right"/>
    </xf>
    <xf numFmtId="165" fontId="1" fillId="2" borderId="7" xfId="2" applyNumberFormat="1" applyFont="1" applyFill="1" applyBorder="1"/>
    <xf numFmtId="3" fontId="1" fillId="2" borderId="7" xfId="2" applyNumberFormat="1" applyFont="1" applyFill="1" applyBorder="1" applyAlignment="1">
      <alignment horizontal="right"/>
    </xf>
    <xf numFmtId="4" fontId="4" fillId="0" borderId="7" xfId="0" applyNumberFormat="1" applyFont="1" applyBorder="1" applyAlignment="1">
      <alignment horizontal="right"/>
    </xf>
    <xf numFmtId="164" fontId="2" fillId="0" borderId="4" xfId="2" applyNumberFormat="1" applyFont="1" applyFill="1" applyBorder="1" applyAlignment="1">
      <alignment horizontal="left" vertical="center"/>
    </xf>
    <xf numFmtId="0" fontId="1" fillId="2" borderId="8" xfId="2" applyFont="1" applyFill="1" applyBorder="1"/>
    <xf numFmtId="0" fontId="1" fillId="2" borderId="9" xfId="2" applyFont="1" applyFill="1" applyBorder="1"/>
    <xf numFmtId="37" fontId="1" fillId="0" borderId="4" xfId="2" applyNumberFormat="1" applyFont="1" applyFill="1" applyBorder="1" applyAlignment="1">
      <alignment horizontal="left" vertical="center" indent="3"/>
    </xf>
    <xf numFmtId="3" fontId="1" fillId="0" borderId="2" xfId="2" applyNumberFormat="1" applyFont="1" applyFill="1" applyBorder="1" applyAlignment="1">
      <alignment horizontal="right" vertical="center"/>
    </xf>
    <xf numFmtId="3" fontId="1" fillId="0" borderId="5" xfId="2" applyNumberFormat="1" applyFont="1" applyFill="1" applyBorder="1" applyAlignment="1">
      <alignment horizontal="right" vertical="center"/>
    </xf>
    <xf numFmtId="3" fontId="1" fillId="0" borderId="8"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39" fontId="1" fillId="0" borderId="4" xfId="2" applyNumberFormat="1" applyFont="1" applyFill="1" applyBorder="1" applyAlignment="1">
      <alignment horizontal="left" vertical="center" indent="3"/>
    </xf>
    <xf numFmtId="39" fontId="1" fillId="0" borderId="5" xfId="1" applyNumberFormat="1" applyFont="1" applyFill="1" applyBorder="1" applyAlignment="1" applyProtection="1">
      <alignment horizontal="left" vertical="center" indent="3"/>
    </xf>
    <xf numFmtId="0" fontId="2" fillId="2" borderId="6" xfId="2" applyFont="1" applyFill="1" applyBorder="1" applyAlignment="1">
      <alignment horizontal="left" vertical="center" indent="1"/>
    </xf>
    <xf numFmtId="0" fontId="2" fillId="0" borderId="6" xfId="2" applyFont="1" applyFill="1" applyBorder="1" applyAlignment="1">
      <alignment horizontal="left" vertical="center" indent="2"/>
    </xf>
    <xf numFmtId="37" fontId="1" fillId="0" borderId="6" xfId="2" applyNumberFormat="1" applyFont="1" applyFill="1" applyBorder="1" applyAlignment="1">
      <alignment horizontal="left" vertical="center" indent="3"/>
    </xf>
    <xf numFmtId="39" fontId="1" fillId="0" borderId="6" xfId="2" applyNumberFormat="1" applyFont="1" applyFill="1" applyBorder="1" applyAlignment="1">
      <alignment horizontal="left" vertical="center" indent="3"/>
    </xf>
    <xf numFmtId="39" fontId="1" fillId="0" borderId="6" xfId="1" applyNumberFormat="1" applyFont="1" applyFill="1" applyBorder="1" applyAlignment="1" applyProtection="1">
      <alignment horizontal="left" vertical="center" indent="3"/>
    </xf>
    <xf numFmtId="39" fontId="1" fillId="2" borderId="6" xfId="2" quotePrefix="1" applyNumberFormat="1" applyFont="1" applyFill="1" applyBorder="1" applyAlignment="1">
      <alignment horizontal="left" vertical="center" indent="3"/>
    </xf>
    <xf numFmtId="37" fontId="1" fillId="2" borderId="6" xfId="2" quotePrefix="1" applyNumberFormat="1" applyFont="1" applyFill="1" applyBorder="1" applyAlignment="1">
      <alignment horizontal="left" vertical="center" indent="3"/>
    </xf>
    <xf numFmtId="4" fontId="2" fillId="2" borderId="6" xfId="2" applyNumberFormat="1" applyFont="1" applyFill="1" applyBorder="1" applyAlignment="1">
      <alignment horizontal="left" vertical="center" indent="1"/>
    </xf>
    <xf numFmtId="37" fontId="1" fillId="2" borderId="6" xfId="2" applyNumberFormat="1" applyFont="1" applyFill="1" applyBorder="1" applyAlignment="1">
      <alignment horizontal="left" vertical="center" indent="3"/>
    </xf>
    <xf numFmtId="3" fontId="2" fillId="2" borderId="6" xfId="2" applyNumberFormat="1" applyFont="1" applyFill="1" applyBorder="1" applyAlignment="1">
      <alignment horizontal="left" vertical="center" indent="2"/>
    </xf>
    <xf numFmtId="37" fontId="1" fillId="0" borderId="2" xfId="2" applyNumberFormat="1" applyFont="1" applyFill="1" applyBorder="1" applyAlignment="1">
      <alignment horizontal="right" vertical="center"/>
    </xf>
    <xf numFmtId="37" fontId="1" fillId="0" borderId="5" xfId="2" applyNumberFormat="1" applyFont="1" applyFill="1" applyBorder="1" applyAlignment="1">
      <alignment horizontal="right" vertical="center"/>
    </xf>
    <xf numFmtId="37" fontId="1" fillId="0" borderId="7" xfId="2" applyNumberFormat="1" applyFont="1" applyBorder="1" applyAlignment="1">
      <alignment horizontal="right" vertical="center"/>
    </xf>
    <xf numFmtId="0" fontId="5" fillId="0" borderId="7" xfId="0" applyFont="1" applyBorder="1" applyAlignment="1">
      <alignment horizontal="center"/>
    </xf>
    <xf numFmtId="37" fontId="1" fillId="2" borderId="7" xfId="2" applyNumberFormat="1" applyFont="1" applyFill="1" applyBorder="1" applyAlignment="1">
      <alignment horizontal="right" vertical="top" wrapText="1"/>
    </xf>
    <xf numFmtId="4" fontId="4" fillId="0" borderId="7" xfId="0" applyNumberFormat="1" applyFont="1" applyBorder="1"/>
    <xf numFmtId="0" fontId="2" fillId="0" borderId="0" xfId="1" applyFont="1" applyFill="1" applyAlignment="1" applyProtection="1">
      <alignment horizontal="centerContinuous" vertical="center"/>
    </xf>
    <xf numFmtId="0" fontId="0" fillId="0" borderId="0" xfId="0" applyAlignment="1">
      <alignment horizontal="centerContinuous"/>
    </xf>
    <xf numFmtId="0" fontId="4" fillId="0" borderId="7" xfId="0" applyFont="1" applyFill="1" applyBorder="1" applyAlignment="1">
      <alignment vertical="top"/>
    </xf>
    <xf numFmtId="0" fontId="4" fillId="0" borderId="7" xfId="0" applyFont="1" applyFill="1" applyBorder="1" applyAlignment="1">
      <alignment wrapText="1"/>
    </xf>
    <xf numFmtId="0" fontId="4" fillId="0" borderId="0" xfId="0" applyFont="1"/>
    <xf numFmtId="0" fontId="1" fillId="0" borderId="7" xfId="0" quotePrefix="1" applyFont="1" applyFill="1" applyBorder="1" applyAlignment="1">
      <alignment horizontal="justify" vertical="center" wrapText="1"/>
    </xf>
    <xf numFmtId="0" fontId="4" fillId="0" borderId="7" xfId="0" applyFont="1" applyFill="1" applyBorder="1" applyAlignment="1">
      <alignment vertical="top" wrapText="1"/>
    </xf>
    <xf numFmtId="0" fontId="4" fillId="0" borderId="7" xfId="0" quotePrefix="1" applyFont="1" applyFill="1" applyBorder="1" applyAlignment="1">
      <alignment horizontal="justify" vertical="top" wrapText="1"/>
    </xf>
    <xf numFmtId="0" fontId="1" fillId="0" borderId="7" xfId="3" applyFont="1" applyFill="1" applyBorder="1" applyAlignment="1">
      <alignment vertical="top" wrapText="1"/>
    </xf>
    <xf numFmtId="166" fontId="4" fillId="0" borderId="7" xfId="0" applyNumberFormat="1" applyFont="1" applyFill="1" applyBorder="1" applyAlignment="1">
      <alignment horizontal="left" vertical="top"/>
    </xf>
    <xf numFmtId="0" fontId="4" fillId="0" borderId="7" xfId="0" quotePrefix="1" applyFont="1" applyFill="1" applyBorder="1" applyAlignment="1">
      <alignment vertical="top" wrapText="1"/>
    </xf>
    <xf numFmtId="0" fontId="1" fillId="0" borderId="0" xfId="1" applyFont="1" applyFill="1" applyBorder="1" applyAlignment="1" applyProtection="1">
      <alignment horizontal="center" vertical="center" wrapText="1"/>
    </xf>
    <xf numFmtId="0" fontId="7" fillId="0" borderId="7" xfId="3" applyFont="1" applyBorder="1" applyAlignment="1">
      <alignment vertical="top" wrapText="1"/>
    </xf>
    <xf numFmtId="0" fontId="4" fillId="0" borderId="7" xfId="0" applyFont="1" applyBorder="1" applyAlignment="1">
      <alignment wrapText="1"/>
    </xf>
  </cellXfs>
  <cellStyles count="4">
    <cellStyle name="Hyperlink" xfId="3" builtinId="8"/>
    <cellStyle name="Normal" xfId="0" builtinId="0"/>
    <cellStyle name="Normal 3" xfId="2" xr:uid="{00000000-0005-0000-0000-000002000000}"/>
    <cellStyle name="Normal_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8BC1-CFF6-49FA-8E81-C7DA53E3936E}">
  <dimension ref="B2:C13"/>
  <sheetViews>
    <sheetView zoomScale="85" zoomScaleNormal="85" workbookViewId="0">
      <selection activeCell="C13" sqref="C13"/>
    </sheetView>
  </sheetViews>
  <sheetFormatPr defaultColWidth="9.140625" defaultRowHeight="15" x14ac:dyDescent="0.2"/>
  <cols>
    <col min="1" max="1" width="5.7109375" style="101" customWidth="1"/>
    <col min="2" max="2" width="52.7109375" style="101" customWidth="1"/>
    <col min="3" max="3" width="129.140625" style="101" customWidth="1"/>
    <col min="4" max="16384" width="9.140625" style="101"/>
  </cols>
  <sheetData>
    <row r="2" spans="2:3" ht="30" x14ac:dyDescent="0.2">
      <c r="B2" s="99" t="s">
        <v>35</v>
      </c>
      <c r="C2" s="100" t="s">
        <v>49</v>
      </c>
    </row>
    <row r="3" spans="2:3" ht="238.5" customHeight="1" x14ac:dyDescent="0.2">
      <c r="B3" s="99" t="s">
        <v>36</v>
      </c>
      <c r="C3" s="102" t="s">
        <v>53</v>
      </c>
    </row>
    <row r="4" spans="2:3" ht="30" x14ac:dyDescent="0.2">
      <c r="B4" s="99" t="s">
        <v>37</v>
      </c>
      <c r="C4" s="100" t="s">
        <v>38</v>
      </c>
    </row>
    <row r="5" spans="2:3" ht="51.95" customHeight="1" x14ac:dyDescent="0.2">
      <c r="B5" s="99" t="s">
        <v>39</v>
      </c>
      <c r="C5" s="103" t="s">
        <v>51</v>
      </c>
    </row>
    <row r="6" spans="2:3" ht="30" x14ac:dyDescent="0.2">
      <c r="B6" s="99" t="s">
        <v>40</v>
      </c>
      <c r="C6" s="107" t="s">
        <v>52</v>
      </c>
    </row>
    <row r="7" spans="2:3" ht="23.25" customHeight="1" x14ac:dyDescent="0.2">
      <c r="B7" s="99" t="s">
        <v>41</v>
      </c>
      <c r="C7" s="104" t="s">
        <v>32</v>
      </c>
    </row>
    <row r="8" spans="2:3" ht="30" x14ac:dyDescent="0.2">
      <c r="B8" s="99" t="s">
        <v>42</v>
      </c>
      <c r="C8" s="100" t="s">
        <v>50</v>
      </c>
    </row>
    <row r="9" spans="2:3" ht="30" customHeight="1" x14ac:dyDescent="0.2">
      <c r="B9" s="99" t="s">
        <v>43</v>
      </c>
      <c r="C9" s="105" t="s">
        <v>54</v>
      </c>
    </row>
    <row r="10" spans="2:3" ht="30" x14ac:dyDescent="0.2">
      <c r="B10" s="99" t="s">
        <v>44</v>
      </c>
      <c r="C10" s="109" t="s">
        <v>56</v>
      </c>
    </row>
    <row r="11" spans="2:3" ht="30" x14ac:dyDescent="0.2">
      <c r="B11" s="99" t="s">
        <v>45</v>
      </c>
      <c r="C11" s="110" t="s">
        <v>46</v>
      </c>
    </row>
    <row r="12" spans="2:3" ht="30" customHeight="1" x14ac:dyDescent="0.2">
      <c r="B12" s="99" t="s">
        <v>47</v>
      </c>
      <c r="C12" s="109" t="s">
        <v>57</v>
      </c>
    </row>
    <row r="13" spans="2:3" ht="30" customHeight="1" x14ac:dyDescent="0.2">
      <c r="B13" s="99" t="s">
        <v>48</v>
      </c>
      <c r="C13" s="106" t="s">
        <v>55</v>
      </c>
    </row>
  </sheetData>
  <hyperlinks>
    <hyperlink ref="C10" r:id="rId1" xr:uid="{70A5B9E3-0930-4418-BA4E-AECFAB5A481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4"/>
  <sheetViews>
    <sheetView tabSelected="1" zoomScale="80" zoomScaleNormal="80" workbookViewId="0">
      <pane xSplit="1" ySplit="3" topLeftCell="M34" activePane="bottomRight" state="frozen"/>
      <selection pane="topRight" activeCell="B1" sqref="B1"/>
      <selection pane="bottomLeft" activeCell="A4" sqref="A4"/>
      <selection pane="bottomRight" activeCell="AA59" sqref="AA59"/>
    </sheetView>
  </sheetViews>
  <sheetFormatPr defaultRowHeight="15" x14ac:dyDescent="0.25"/>
  <cols>
    <col min="1" max="1" width="59.140625" customWidth="1"/>
    <col min="2" max="21" width="18.85546875" customWidth="1"/>
    <col min="22" max="22" width="20.28515625" customWidth="1"/>
    <col min="23" max="26" width="20.28515625" bestFit="1" customWidth="1"/>
  </cols>
  <sheetData>
    <row r="1" spans="1:26" ht="15.75" x14ac:dyDescent="0.25">
      <c r="A1" s="97" t="s">
        <v>34</v>
      </c>
      <c r="B1" s="97"/>
      <c r="C1" s="97"/>
      <c r="D1" s="97"/>
      <c r="E1" s="97"/>
      <c r="F1" s="97"/>
      <c r="G1" s="97"/>
      <c r="H1" s="97"/>
      <c r="I1" s="97"/>
      <c r="J1" s="97"/>
      <c r="K1" s="97"/>
      <c r="L1" s="97"/>
      <c r="M1" s="97"/>
      <c r="N1" s="97"/>
      <c r="O1" s="97"/>
      <c r="P1" s="97"/>
      <c r="Q1" s="97"/>
      <c r="R1" s="97"/>
      <c r="S1" s="97"/>
      <c r="T1" s="97"/>
      <c r="U1" s="97"/>
      <c r="V1" s="97"/>
      <c r="W1" s="97"/>
      <c r="X1" s="98"/>
      <c r="Y1" s="98"/>
      <c r="Z1" s="98"/>
    </row>
    <row r="2" spans="1:26" x14ac:dyDescent="0.25">
      <c r="A2" s="1"/>
      <c r="B2" s="2"/>
      <c r="C2" s="2"/>
      <c r="D2" s="2"/>
      <c r="E2" s="2"/>
      <c r="F2" s="2"/>
      <c r="G2" s="2"/>
      <c r="H2" s="2"/>
      <c r="I2" s="2"/>
      <c r="J2" s="2"/>
      <c r="K2" s="2"/>
      <c r="L2" s="2"/>
      <c r="M2" s="2"/>
      <c r="N2" s="2"/>
      <c r="O2" s="2"/>
      <c r="P2" s="2"/>
      <c r="Q2" s="2"/>
      <c r="R2" s="2"/>
      <c r="S2" s="2"/>
      <c r="T2" s="2"/>
      <c r="U2" s="2"/>
    </row>
    <row r="3" spans="1:26" ht="15.75" x14ac:dyDescent="0.25">
      <c r="A3" s="71" t="s">
        <v>31</v>
      </c>
      <c r="B3" s="94">
        <v>2000</v>
      </c>
      <c r="C3" s="94">
        <v>2001</v>
      </c>
      <c r="D3" s="94">
        <v>2002</v>
      </c>
      <c r="E3" s="94">
        <v>2003</v>
      </c>
      <c r="F3" s="94">
        <v>2004</v>
      </c>
      <c r="G3" s="94">
        <v>2005</v>
      </c>
      <c r="H3" s="94">
        <v>2006</v>
      </c>
      <c r="I3" s="94">
        <v>2007</v>
      </c>
      <c r="J3" s="94">
        <v>2008</v>
      </c>
      <c r="K3" s="94">
        <v>2009</v>
      </c>
      <c r="L3" s="94">
        <v>2010</v>
      </c>
      <c r="M3" s="94">
        <v>2011</v>
      </c>
      <c r="N3" s="94">
        <v>2012</v>
      </c>
      <c r="O3" s="94">
        <v>2013</v>
      </c>
      <c r="P3" s="94">
        <v>2014</v>
      </c>
      <c r="Q3" s="94">
        <v>2015</v>
      </c>
      <c r="R3" s="94">
        <v>2016</v>
      </c>
      <c r="S3" s="94">
        <v>2017</v>
      </c>
      <c r="T3" s="94">
        <v>2018</v>
      </c>
      <c r="U3" s="94">
        <v>2019</v>
      </c>
      <c r="V3" s="94">
        <v>2020</v>
      </c>
      <c r="W3" s="94">
        <v>2021</v>
      </c>
      <c r="X3" s="94">
        <v>2022</v>
      </c>
      <c r="Y3" s="94">
        <v>2023</v>
      </c>
      <c r="Z3" s="94">
        <v>2024</v>
      </c>
    </row>
    <row r="4" spans="1:26" ht="15.75" x14ac:dyDescent="0.25">
      <c r="A4" s="3" t="s">
        <v>0</v>
      </c>
      <c r="B4" s="72"/>
      <c r="C4" s="72"/>
      <c r="D4" s="73"/>
      <c r="E4" s="57"/>
      <c r="F4" s="57"/>
      <c r="G4" s="57"/>
      <c r="H4" s="57"/>
      <c r="I4" s="57"/>
      <c r="J4" s="57"/>
      <c r="K4" s="57"/>
      <c r="L4" s="57"/>
      <c r="M4" s="57"/>
      <c r="N4" s="57"/>
      <c r="O4" s="57"/>
      <c r="P4" s="57"/>
      <c r="Q4" s="57"/>
      <c r="R4" s="57"/>
      <c r="S4" s="57"/>
      <c r="T4" s="57"/>
      <c r="U4" s="57"/>
      <c r="V4" s="40"/>
      <c r="W4" s="40"/>
      <c r="X4" s="40"/>
      <c r="Y4" s="40"/>
      <c r="Z4" s="40"/>
    </row>
    <row r="5" spans="1:26" ht="15.75" x14ac:dyDescent="0.25">
      <c r="A5" s="4" t="s">
        <v>1</v>
      </c>
      <c r="B5" s="75"/>
      <c r="C5" s="75"/>
      <c r="D5" s="76"/>
      <c r="E5" s="43"/>
      <c r="F5" s="43"/>
      <c r="G5" s="43"/>
      <c r="H5" s="43"/>
      <c r="I5" s="43"/>
      <c r="J5" s="43"/>
      <c r="K5" s="43"/>
      <c r="L5" s="43"/>
      <c r="M5" s="43"/>
      <c r="N5" s="43"/>
      <c r="O5" s="43"/>
      <c r="P5" s="43"/>
      <c r="Q5" s="43"/>
      <c r="R5" s="43"/>
      <c r="S5" s="43"/>
      <c r="T5" s="43"/>
      <c r="U5" s="43"/>
      <c r="V5" s="40"/>
      <c r="W5" s="40"/>
      <c r="X5" s="40"/>
      <c r="Y5" s="40"/>
      <c r="Z5" s="40"/>
    </row>
    <row r="6" spans="1:26" ht="15.75" x14ac:dyDescent="0.25">
      <c r="A6" s="74" t="s">
        <v>33</v>
      </c>
      <c r="B6" s="58">
        <v>5150</v>
      </c>
      <c r="C6" s="58">
        <v>5748</v>
      </c>
      <c r="D6" s="58">
        <v>5563</v>
      </c>
      <c r="E6" s="58">
        <v>5903</v>
      </c>
      <c r="F6" s="58">
        <v>4675</v>
      </c>
      <c r="G6" s="58">
        <v>4790</v>
      </c>
      <c r="H6" s="58">
        <v>4685</v>
      </c>
      <c r="I6" s="58">
        <v>4670</v>
      </c>
      <c r="J6" s="58">
        <v>4885</v>
      </c>
      <c r="K6" s="58">
        <v>4116</v>
      </c>
      <c r="L6" s="58">
        <v>4124</v>
      </c>
      <c r="M6" s="58">
        <v>2550</v>
      </c>
      <c r="N6" s="58">
        <v>2439</v>
      </c>
      <c r="O6" s="58">
        <v>2497</v>
      </c>
      <c r="P6" s="58">
        <v>2516</v>
      </c>
      <c r="Q6" s="58">
        <v>2942</v>
      </c>
      <c r="R6" s="58">
        <v>2759</v>
      </c>
      <c r="S6" s="58">
        <v>2679</v>
      </c>
      <c r="T6" s="58">
        <v>2319</v>
      </c>
      <c r="U6" s="58">
        <v>2292</v>
      </c>
      <c r="V6" s="58">
        <v>2300</v>
      </c>
      <c r="W6" s="58">
        <v>1311</v>
      </c>
      <c r="X6" s="58">
        <v>1209</v>
      </c>
      <c r="Y6" s="58">
        <v>1016</v>
      </c>
      <c r="Z6" s="58">
        <v>872</v>
      </c>
    </row>
    <row r="7" spans="1:26" ht="15.75" x14ac:dyDescent="0.25">
      <c r="A7" s="4" t="s">
        <v>2</v>
      </c>
      <c r="B7" s="77"/>
      <c r="C7" s="77"/>
      <c r="D7" s="78"/>
      <c r="E7" s="43"/>
      <c r="F7" s="43"/>
      <c r="G7" s="43"/>
      <c r="H7" s="43"/>
      <c r="I7" s="43"/>
      <c r="J7" s="43"/>
      <c r="K7" s="43"/>
      <c r="L7" s="43"/>
      <c r="M7" s="43"/>
      <c r="N7" s="43"/>
      <c r="O7" s="43"/>
      <c r="P7" s="43"/>
      <c r="Q7" s="43"/>
      <c r="R7" s="43"/>
      <c r="S7" s="43"/>
      <c r="T7" s="43"/>
      <c r="U7" s="43"/>
      <c r="V7" s="43"/>
      <c r="W7" s="43"/>
      <c r="X7" s="43"/>
      <c r="Y7" s="43"/>
      <c r="Z7" s="43"/>
    </row>
    <row r="8" spans="1:26" ht="15.75" x14ac:dyDescent="0.25">
      <c r="A8" s="6" t="s">
        <v>33</v>
      </c>
      <c r="B8" s="7" t="s">
        <v>3</v>
      </c>
      <c r="C8" s="7" t="s">
        <v>3</v>
      </c>
      <c r="D8" s="34" t="s">
        <v>3</v>
      </c>
      <c r="E8" s="42" t="s">
        <v>3</v>
      </c>
      <c r="F8" s="42" t="s">
        <v>3</v>
      </c>
      <c r="G8" s="42" t="s">
        <v>3</v>
      </c>
      <c r="H8" s="42" t="s">
        <v>3</v>
      </c>
      <c r="I8" s="42" t="s">
        <v>3</v>
      </c>
      <c r="J8" s="58">
        <v>1133</v>
      </c>
      <c r="K8" s="58">
        <v>1466</v>
      </c>
      <c r="L8" s="58">
        <v>1025</v>
      </c>
      <c r="M8" s="58">
        <v>1254</v>
      </c>
      <c r="N8" s="58">
        <v>1306</v>
      </c>
      <c r="O8" s="58">
        <v>1210</v>
      </c>
      <c r="P8" s="58">
        <v>1253</v>
      </c>
      <c r="Q8" s="58">
        <v>1890</v>
      </c>
      <c r="R8" s="58">
        <v>1637</v>
      </c>
      <c r="S8" s="58">
        <v>2116</v>
      </c>
      <c r="T8" s="58">
        <v>1788</v>
      </c>
      <c r="U8" s="58">
        <v>1803</v>
      </c>
      <c r="V8" s="58">
        <v>1038</v>
      </c>
      <c r="W8" s="58">
        <v>2385</v>
      </c>
      <c r="X8" s="58">
        <v>3453</v>
      </c>
      <c r="Y8" s="58">
        <v>2092</v>
      </c>
      <c r="Z8" s="58">
        <v>2420</v>
      </c>
    </row>
    <row r="9" spans="1:26" ht="15.75" x14ac:dyDescent="0.25">
      <c r="A9" s="8" t="s">
        <v>4</v>
      </c>
      <c r="B9" s="9" t="s">
        <v>3</v>
      </c>
      <c r="C9" s="9" t="s">
        <v>3</v>
      </c>
      <c r="D9" s="35" t="s">
        <v>3</v>
      </c>
      <c r="E9" s="44" t="s">
        <v>3</v>
      </c>
      <c r="F9" s="44" t="s">
        <v>3</v>
      </c>
      <c r="G9" s="44" t="s">
        <v>3</v>
      </c>
      <c r="H9" s="44" t="s">
        <v>3</v>
      </c>
      <c r="I9" s="44" t="s">
        <v>3</v>
      </c>
      <c r="J9" s="44" t="s">
        <v>3</v>
      </c>
      <c r="K9" s="44" t="s">
        <v>3</v>
      </c>
      <c r="L9" s="44" t="s">
        <v>3</v>
      </c>
      <c r="M9" s="70" t="s">
        <v>3</v>
      </c>
      <c r="N9" s="70" t="s">
        <v>3</v>
      </c>
      <c r="O9" s="70">
        <v>1281825.81</v>
      </c>
      <c r="P9" s="70">
        <v>1568306.88</v>
      </c>
      <c r="Q9" s="70">
        <v>2257509.4700000002</v>
      </c>
      <c r="R9" s="70">
        <v>1678281.23</v>
      </c>
      <c r="S9" s="70">
        <v>2641345.73</v>
      </c>
      <c r="T9" s="70">
        <v>2043908.26</v>
      </c>
      <c r="U9" s="70">
        <v>1180581.58</v>
      </c>
      <c r="V9" s="70">
        <v>593253.19999999995</v>
      </c>
      <c r="W9" s="70">
        <v>3294844.01</v>
      </c>
      <c r="X9" s="70">
        <v>3972457.91</v>
      </c>
      <c r="Y9" s="70">
        <v>1760785.72</v>
      </c>
      <c r="Z9" s="70">
        <v>2512178.17</v>
      </c>
    </row>
    <row r="10" spans="1:26" ht="15.75" x14ac:dyDescent="0.25">
      <c r="A10" s="10" t="s">
        <v>5</v>
      </c>
      <c r="B10" s="9" t="s">
        <v>3</v>
      </c>
      <c r="C10" s="9" t="s">
        <v>3</v>
      </c>
      <c r="D10" s="35" t="s">
        <v>3</v>
      </c>
      <c r="E10" s="44" t="s">
        <v>3</v>
      </c>
      <c r="F10" s="44" t="s">
        <v>3</v>
      </c>
      <c r="G10" s="44" t="s">
        <v>3</v>
      </c>
      <c r="H10" s="44" t="s">
        <v>3</v>
      </c>
      <c r="I10" s="44" t="s">
        <v>3</v>
      </c>
      <c r="J10" s="70">
        <v>2077.54</v>
      </c>
      <c r="K10" s="70">
        <v>1280.46</v>
      </c>
      <c r="L10" s="70">
        <v>1762.97</v>
      </c>
      <c r="M10" s="70">
        <v>1813.11</v>
      </c>
      <c r="N10" s="70">
        <v>1771</v>
      </c>
      <c r="O10" s="70">
        <v>2445.8180000000002</v>
      </c>
      <c r="P10" s="70">
        <v>2081.8000000000002</v>
      </c>
      <c r="Q10" s="70">
        <v>2252.69</v>
      </c>
      <c r="R10" s="70">
        <v>951.99</v>
      </c>
      <c r="S10" s="70">
        <v>2351.8119999999999</v>
      </c>
      <c r="T10" s="70">
        <v>2353.8440000000001</v>
      </c>
      <c r="U10" s="70">
        <v>2466.0060000000003</v>
      </c>
      <c r="V10" s="70">
        <v>993.97800000000007</v>
      </c>
      <c r="W10" s="70" t="s">
        <v>32</v>
      </c>
      <c r="X10" s="70">
        <v>1288.07</v>
      </c>
      <c r="Y10" s="70">
        <v>2575.91</v>
      </c>
      <c r="Z10" s="70">
        <v>1371.4459999999999</v>
      </c>
    </row>
    <row r="11" spans="1:26" ht="15.75" x14ac:dyDescent="0.25">
      <c r="A11" s="11" t="s">
        <v>6</v>
      </c>
      <c r="B11" s="9" t="s">
        <v>3</v>
      </c>
      <c r="C11" s="9" t="s">
        <v>3</v>
      </c>
      <c r="D11" s="35" t="s">
        <v>3</v>
      </c>
      <c r="E11" s="44" t="s">
        <v>3</v>
      </c>
      <c r="F11" s="44" t="s">
        <v>3</v>
      </c>
      <c r="G11" s="44" t="s">
        <v>3</v>
      </c>
      <c r="H11" s="44" t="s">
        <v>3</v>
      </c>
      <c r="I11" s="44" t="s">
        <v>3</v>
      </c>
      <c r="J11" s="44" t="s">
        <v>3</v>
      </c>
      <c r="K11" s="44" t="s">
        <v>3</v>
      </c>
      <c r="L11" s="44" t="s">
        <v>3</v>
      </c>
      <c r="M11" s="70" t="s">
        <v>3</v>
      </c>
      <c r="N11" s="70" t="s">
        <v>3</v>
      </c>
      <c r="O11" s="70">
        <v>24525342.760000002</v>
      </c>
      <c r="P11" s="70">
        <v>20504384.243999999</v>
      </c>
      <c r="Q11" s="70">
        <v>21748273</v>
      </c>
      <c r="R11" s="70">
        <v>9492622.8800000008</v>
      </c>
      <c r="S11" s="70">
        <v>25799577.18</v>
      </c>
      <c r="T11" s="70">
        <v>24199446.171999998</v>
      </c>
      <c r="U11" s="70">
        <v>24431555.016000003</v>
      </c>
      <c r="V11" s="70">
        <v>9977086.2520000003</v>
      </c>
      <c r="W11" s="70" t="s">
        <v>32</v>
      </c>
      <c r="X11" s="70">
        <v>21525332.5</v>
      </c>
      <c r="Y11" s="70">
        <v>34862341.272</v>
      </c>
      <c r="Z11" s="70">
        <v>19337388.599999998</v>
      </c>
    </row>
    <row r="12" spans="1:26" ht="15.75" x14ac:dyDescent="0.25">
      <c r="A12" s="4" t="s">
        <v>7</v>
      </c>
      <c r="B12" s="75"/>
      <c r="C12" s="75"/>
      <c r="D12" s="76"/>
      <c r="E12" s="43"/>
      <c r="F12" s="43"/>
      <c r="G12" s="43"/>
      <c r="H12" s="43"/>
      <c r="I12" s="43"/>
      <c r="J12" s="43"/>
      <c r="K12" s="43"/>
      <c r="L12" s="43"/>
      <c r="M12" s="43"/>
      <c r="N12" s="43"/>
      <c r="O12" s="43"/>
      <c r="P12" s="43"/>
      <c r="Q12" s="43"/>
      <c r="R12" s="43"/>
      <c r="S12" s="43"/>
      <c r="T12" s="43"/>
      <c r="U12" s="43"/>
      <c r="V12" s="43"/>
      <c r="W12" s="43"/>
      <c r="X12" s="43"/>
      <c r="Y12" s="43"/>
      <c r="Z12" s="43"/>
    </row>
    <row r="13" spans="1:26" ht="15.75" x14ac:dyDescent="0.25">
      <c r="A13" s="74" t="s">
        <v>8</v>
      </c>
      <c r="B13" s="59" t="s">
        <v>3</v>
      </c>
      <c r="C13" s="59" t="s">
        <v>3</v>
      </c>
      <c r="D13" s="59" t="s">
        <v>3</v>
      </c>
      <c r="E13" s="59" t="s">
        <v>3</v>
      </c>
      <c r="F13" s="59" t="s">
        <v>3</v>
      </c>
      <c r="G13" s="59" t="s">
        <v>3</v>
      </c>
      <c r="H13" s="58">
        <v>226</v>
      </c>
      <c r="I13" s="58">
        <v>242</v>
      </c>
      <c r="J13" s="58">
        <v>1071</v>
      </c>
      <c r="K13" s="58">
        <v>911</v>
      </c>
      <c r="L13" s="58">
        <v>657</v>
      </c>
      <c r="M13" s="58">
        <v>989</v>
      </c>
      <c r="N13" s="58">
        <v>1682</v>
      </c>
      <c r="O13" s="58">
        <v>2292</v>
      </c>
      <c r="P13" s="58">
        <v>2705</v>
      </c>
      <c r="Q13" s="58">
        <v>2894</v>
      </c>
      <c r="R13" s="58">
        <v>2253</v>
      </c>
      <c r="S13" s="58">
        <v>2554</v>
      </c>
      <c r="T13" s="58">
        <v>1935</v>
      </c>
      <c r="U13" s="58">
        <v>1926</v>
      </c>
      <c r="V13" s="58">
        <v>2061</v>
      </c>
      <c r="W13" s="58">
        <v>3430</v>
      </c>
      <c r="X13" s="58">
        <v>2938</v>
      </c>
      <c r="Y13" s="58">
        <v>2611</v>
      </c>
      <c r="Z13" s="58">
        <v>1850</v>
      </c>
    </row>
    <row r="14" spans="1:26" ht="15.75" x14ac:dyDescent="0.25">
      <c r="A14" s="8" t="s">
        <v>9</v>
      </c>
      <c r="B14" s="70">
        <f>0.194*1000</f>
        <v>194</v>
      </c>
      <c r="C14" s="70">
        <f>0.194*1000</f>
        <v>194</v>
      </c>
      <c r="D14" s="70">
        <f>0.204*1000</f>
        <v>204</v>
      </c>
      <c r="E14" s="70">
        <f>0.171*1000</f>
        <v>171</v>
      </c>
      <c r="F14" s="70">
        <f>0.375*1000</f>
        <v>375</v>
      </c>
      <c r="G14" s="70">
        <f>0.141*1000</f>
        <v>141</v>
      </c>
      <c r="H14" s="70">
        <v>39.6</v>
      </c>
      <c r="I14" s="70">
        <v>42.4</v>
      </c>
      <c r="J14" s="70">
        <v>217.22</v>
      </c>
      <c r="K14" s="70">
        <v>184.99</v>
      </c>
      <c r="L14" s="70">
        <v>135.34</v>
      </c>
      <c r="M14" s="70">
        <v>201.07999999999998</v>
      </c>
      <c r="N14" s="70">
        <v>334.9</v>
      </c>
      <c r="O14" s="70">
        <v>461.16</v>
      </c>
      <c r="P14" s="70">
        <v>551.81600000000003</v>
      </c>
      <c r="Q14" s="70">
        <v>578.02700000000004</v>
      </c>
      <c r="R14" s="70">
        <v>459.68099999999998</v>
      </c>
      <c r="S14" s="70">
        <v>520.14400000000001</v>
      </c>
      <c r="T14" s="70">
        <v>387.99299999999999</v>
      </c>
      <c r="U14" s="70">
        <v>384.834</v>
      </c>
      <c r="V14" s="70">
        <v>419.34899999999999</v>
      </c>
      <c r="W14" s="70">
        <v>699.48099999999999</v>
      </c>
      <c r="X14" s="70">
        <v>585.72700000000009</v>
      </c>
      <c r="Y14" s="70">
        <v>516.06100000000004</v>
      </c>
      <c r="Z14" s="70">
        <v>379.45399999999995</v>
      </c>
    </row>
    <row r="15" spans="1:26" ht="15.75" x14ac:dyDescent="0.25">
      <c r="A15" s="11" t="s">
        <v>6</v>
      </c>
      <c r="B15" s="70" t="s">
        <v>3</v>
      </c>
      <c r="C15" s="70" t="s">
        <v>3</v>
      </c>
      <c r="D15" s="70" t="s">
        <v>3</v>
      </c>
      <c r="E15" s="70" t="s">
        <v>3</v>
      </c>
      <c r="F15" s="70" t="s">
        <v>3</v>
      </c>
      <c r="G15" s="70" t="s">
        <v>3</v>
      </c>
      <c r="H15" s="70" t="s">
        <v>3</v>
      </c>
      <c r="I15" s="70" t="s">
        <v>3</v>
      </c>
      <c r="J15" s="70" t="s">
        <v>3</v>
      </c>
      <c r="K15" s="70" t="s">
        <v>3</v>
      </c>
      <c r="L15" s="70" t="s">
        <v>3</v>
      </c>
      <c r="M15" s="70" t="s">
        <v>3</v>
      </c>
      <c r="N15" s="70">
        <v>1963300</v>
      </c>
      <c r="O15" s="70">
        <v>6395460.2299999995</v>
      </c>
      <c r="P15" s="70">
        <v>7183963.6500000004</v>
      </c>
      <c r="Q15" s="70">
        <v>5610323.1500000004</v>
      </c>
      <c r="R15" s="70">
        <v>4755425.1499999994</v>
      </c>
      <c r="S15" s="70">
        <v>5584021.4100000001</v>
      </c>
      <c r="T15" s="70">
        <v>3965352.8679999998</v>
      </c>
      <c r="U15" s="70">
        <v>3941784.4799999995</v>
      </c>
      <c r="V15" s="70">
        <v>4504244.7990000006</v>
      </c>
      <c r="W15" s="70">
        <v>10314012.98</v>
      </c>
      <c r="X15" s="70">
        <v>9954220.1060000006</v>
      </c>
      <c r="Y15" s="70">
        <v>7086930.21</v>
      </c>
      <c r="Z15" s="70">
        <v>5353125.72</v>
      </c>
    </row>
    <row r="16" spans="1:26" ht="15.75" x14ac:dyDescent="0.25">
      <c r="A16" s="3" t="s">
        <v>10</v>
      </c>
      <c r="B16" s="12"/>
      <c r="C16" s="12"/>
      <c r="D16" s="36"/>
      <c r="E16" s="45"/>
      <c r="F16" s="45"/>
      <c r="G16" s="45"/>
      <c r="H16" s="45"/>
      <c r="I16" s="45"/>
      <c r="J16" s="45"/>
      <c r="K16" s="45"/>
      <c r="L16" s="45"/>
      <c r="M16" s="45"/>
      <c r="N16" s="45"/>
      <c r="O16" s="45"/>
      <c r="P16" s="45"/>
      <c r="Q16" s="45"/>
      <c r="R16" s="45"/>
      <c r="S16" s="45"/>
      <c r="T16" s="45"/>
      <c r="U16" s="45"/>
      <c r="V16" s="45"/>
      <c r="W16" s="45"/>
      <c r="X16" s="45"/>
      <c r="Y16" s="45"/>
      <c r="Z16" s="45"/>
    </row>
    <row r="17" spans="1:26" ht="15.75" x14ac:dyDescent="0.25">
      <c r="A17" s="4" t="s">
        <v>1</v>
      </c>
      <c r="B17" s="75"/>
      <c r="C17" s="75"/>
      <c r="D17" s="76"/>
      <c r="E17" s="43"/>
      <c r="F17" s="43"/>
      <c r="G17" s="43"/>
      <c r="H17" s="43"/>
      <c r="I17" s="43"/>
      <c r="J17" s="43"/>
      <c r="K17" s="43"/>
      <c r="L17" s="43"/>
      <c r="M17" s="43"/>
      <c r="N17" s="43"/>
      <c r="O17" s="43"/>
      <c r="P17" s="43"/>
      <c r="Q17" s="43"/>
      <c r="R17" s="43"/>
      <c r="S17" s="43"/>
      <c r="T17" s="43"/>
      <c r="U17" s="43"/>
      <c r="V17" s="43"/>
      <c r="W17" s="43"/>
      <c r="X17" s="43"/>
      <c r="Y17" s="43"/>
      <c r="Z17" s="43"/>
    </row>
    <row r="18" spans="1:26" ht="15.75" x14ac:dyDescent="0.25">
      <c r="A18" s="74" t="s">
        <v>33</v>
      </c>
      <c r="B18" s="58">
        <v>1726</v>
      </c>
      <c r="C18" s="58">
        <v>1617</v>
      </c>
      <c r="D18" s="58">
        <v>1412</v>
      </c>
      <c r="E18" s="58">
        <v>1443</v>
      </c>
      <c r="F18" s="58">
        <v>1211</v>
      </c>
      <c r="G18" s="58">
        <v>1079</v>
      </c>
      <c r="H18" s="58">
        <v>1010</v>
      </c>
      <c r="I18" s="58">
        <v>935</v>
      </c>
      <c r="J18" s="58">
        <v>948</v>
      </c>
      <c r="K18" s="58">
        <v>852</v>
      </c>
      <c r="L18" s="58">
        <v>852</v>
      </c>
      <c r="M18" s="58">
        <v>899</v>
      </c>
      <c r="N18" s="58">
        <v>812</v>
      </c>
      <c r="O18" s="58">
        <v>792</v>
      </c>
      <c r="P18" s="58">
        <v>750</v>
      </c>
      <c r="Q18" s="58">
        <v>770</v>
      </c>
      <c r="R18" s="58">
        <v>795</v>
      </c>
      <c r="S18" s="58">
        <v>651</v>
      </c>
      <c r="T18" s="58">
        <v>681</v>
      </c>
      <c r="U18" s="58">
        <v>617</v>
      </c>
      <c r="V18" s="58">
        <v>583</v>
      </c>
      <c r="W18" s="58">
        <v>353</v>
      </c>
      <c r="X18" s="58">
        <v>367</v>
      </c>
      <c r="Y18" s="58">
        <v>314</v>
      </c>
      <c r="Z18" s="58">
        <v>286</v>
      </c>
    </row>
    <row r="19" spans="1:26" ht="15.75" x14ac:dyDescent="0.25">
      <c r="A19" s="4" t="s">
        <v>2</v>
      </c>
      <c r="B19" s="77"/>
      <c r="C19" s="77"/>
      <c r="D19" s="78"/>
      <c r="E19" s="43"/>
      <c r="F19" s="43"/>
      <c r="G19" s="43"/>
      <c r="H19" s="43"/>
      <c r="I19" s="43"/>
      <c r="J19" s="43"/>
      <c r="K19" s="43"/>
      <c r="L19" s="43"/>
      <c r="M19" s="43"/>
      <c r="N19" s="43"/>
      <c r="O19" s="43"/>
      <c r="P19" s="43"/>
      <c r="Q19" s="43"/>
      <c r="R19" s="43"/>
      <c r="S19" s="43"/>
      <c r="T19" s="43"/>
      <c r="U19" s="43"/>
      <c r="V19" s="43"/>
      <c r="W19" s="43"/>
      <c r="X19" s="43"/>
      <c r="Y19" s="43"/>
      <c r="Z19" s="43"/>
    </row>
    <row r="20" spans="1:26" ht="15.75" x14ac:dyDescent="0.25">
      <c r="A20" s="6" t="s">
        <v>33</v>
      </c>
      <c r="B20" s="7" t="s">
        <v>3</v>
      </c>
      <c r="C20" s="7" t="s">
        <v>3</v>
      </c>
      <c r="D20" s="34" t="s">
        <v>3</v>
      </c>
      <c r="E20" s="42" t="s">
        <v>3</v>
      </c>
      <c r="F20" s="42" t="s">
        <v>3</v>
      </c>
      <c r="G20" s="42" t="s">
        <v>3</v>
      </c>
      <c r="H20" s="42" t="s">
        <v>3</v>
      </c>
      <c r="I20" s="42" t="s">
        <v>3</v>
      </c>
      <c r="J20" s="58">
        <v>3938</v>
      </c>
      <c r="K20" s="58">
        <v>3987</v>
      </c>
      <c r="L20" s="58">
        <v>3284</v>
      </c>
      <c r="M20" s="58">
        <v>4745</v>
      </c>
      <c r="N20" s="58">
        <v>5100</v>
      </c>
      <c r="O20" s="58">
        <v>5212</v>
      </c>
      <c r="P20" s="58">
        <v>4169</v>
      </c>
      <c r="Q20" s="58">
        <v>4254</v>
      </c>
      <c r="R20" s="58">
        <v>3181</v>
      </c>
      <c r="S20" s="58">
        <v>5427</v>
      </c>
      <c r="T20" s="58">
        <v>4906</v>
      </c>
      <c r="U20" s="58">
        <v>3108</v>
      </c>
      <c r="V20" s="58">
        <v>8493</v>
      </c>
      <c r="W20" s="58">
        <v>15734</v>
      </c>
      <c r="X20" s="58">
        <v>6863</v>
      </c>
      <c r="Y20" s="58">
        <v>3296</v>
      </c>
      <c r="Z20" s="58">
        <v>3757</v>
      </c>
    </row>
    <row r="21" spans="1:26" ht="15.75" x14ac:dyDescent="0.25">
      <c r="A21" s="8" t="s">
        <v>4</v>
      </c>
      <c r="B21" s="9" t="s">
        <v>3</v>
      </c>
      <c r="C21" s="9" t="s">
        <v>3</v>
      </c>
      <c r="D21" s="35" t="s">
        <v>3</v>
      </c>
      <c r="E21" s="44" t="s">
        <v>3</v>
      </c>
      <c r="F21" s="44" t="s">
        <v>3</v>
      </c>
      <c r="G21" s="44" t="s">
        <v>3</v>
      </c>
      <c r="H21" s="44" t="s">
        <v>3</v>
      </c>
      <c r="I21" s="44" t="s">
        <v>3</v>
      </c>
      <c r="J21" s="70" t="s">
        <v>3</v>
      </c>
      <c r="K21" s="70" t="s">
        <v>3</v>
      </c>
      <c r="L21" s="70" t="s">
        <v>3</v>
      </c>
      <c r="M21" s="70" t="s">
        <v>3</v>
      </c>
      <c r="N21" s="70" t="s">
        <v>3</v>
      </c>
      <c r="O21" s="70">
        <v>7142226.8099999996</v>
      </c>
      <c r="P21" s="70">
        <v>5885478.0999999996</v>
      </c>
      <c r="Q21" s="70">
        <v>6411062.3600000003</v>
      </c>
      <c r="R21" s="70">
        <v>5018794.33</v>
      </c>
      <c r="S21" s="70">
        <v>8899597.3499999996</v>
      </c>
      <c r="T21" s="70">
        <v>7483173.3799999999</v>
      </c>
      <c r="U21" s="70">
        <v>3139841.48</v>
      </c>
      <c r="V21" s="70">
        <v>12922650.689999998</v>
      </c>
      <c r="W21" s="70">
        <v>31570143.77</v>
      </c>
      <c r="X21" s="70">
        <v>13437970.710000001</v>
      </c>
      <c r="Y21" s="70">
        <v>5279198.92</v>
      </c>
      <c r="Z21" s="70">
        <v>6419668.9900000002</v>
      </c>
    </row>
    <row r="22" spans="1:26" ht="15.75" x14ac:dyDescent="0.25">
      <c r="A22" s="10" t="s">
        <v>5</v>
      </c>
      <c r="B22" s="9"/>
      <c r="C22" s="9"/>
      <c r="D22" s="35"/>
      <c r="E22" s="44"/>
      <c r="F22" s="44"/>
      <c r="G22" s="44"/>
      <c r="H22" s="44"/>
      <c r="I22" s="44"/>
      <c r="J22" s="70">
        <v>891.02</v>
      </c>
      <c r="K22" s="70">
        <v>565.62</v>
      </c>
      <c r="L22" s="70">
        <v>963.87</v>
      </c>
      <c r="M22" s="70">
        <v>1212.54</v>
      </c>
      <c r="N22" s="70">
        <v>851.9</v>
      </c>
      <c r="O22" s="70">
        <v>1512.37</v>
      </c>
      <c r="P22" s="70">
        <v>902.46157000000005</v>
      </c>
      <c r="Q22" s="70">
        <v>1045.1384399999999</v>
      </c>
      <c r="R22" s="70">
        <v>1160.3599999999999</v>
      </c>
      <c r="S22" s="70">
        <v>650.54661999999996</v>
      </c>
      <c r="T22" s="70">
        <v>1295.98478</v>
      </c>
      <c r="U22" s="70">
        <v>723.45497999999998</v>
      </c>
      <c r="V22" s="70">
        <v>332.04096999999996</v>
      </c>
      <c r="W22" s="70">
        <v>685.66565000000003</v>
      </c>
      <c r="X22" s="70">
        <v>1775.64761</v>
      </c>
      <c r="Y22" s="70">
        <v>1285.08251</v>
      </c>
      <c r="Z22" s="70">
        <v>1412.4370799999999</v>
      </c>
    </row>
    <row r="23" spans="1:26" ht="15.75" x14ac:dyDescent="0.25">
      <c r="A23" s="11" t="s">
        <v>6</v>
      </c>
      <c r="B23" s="9" t="s">
        <v>3</v>
      </c>
      <c r="C23" s="9" t="s">
        <v>3</v>
      </c>
      <c r="D23" s="35" t="s">
        <v>3</v>
      </c>
      <c r="E23" s="44" t="s">
        <v>3</v>
      </c>
      <c r="F23" s="44" t="s">
        <v>3</v>
      </c>
      <c r="G23" s="44" t="s">
        <v>3</v>
      </c>
      <c r="H23" s="44" t="s">
        <v>3</v>
      </c>
      <c r="I23" s="44" t="s">
        <v>3</v>
      </c>
      <c r="J23" s="70" t="s">
        <v>3</v>
      </c>
      <c r="K23" s="70" t="s">
        <v>3</v>
      </c>
      <c r="L23" s="70" t="s">
        <v>3</v>
      </c>
      <c r="M23" s="70" t="s">
        <v>3</v>
      </c>
      <c r="N23" s="70" t="s">
        <v>3</v>
      </c>
      <c r="O23" s="70">
        <v>29913176.89776</v>
      </c>
      <c r="P23" s="70">
        <v>18121274.27434</v>
      </c>
      <c r="Q23" s="70">
        <v>22216267.309999999</v>
      </c>
      <c r="R23" s="70">
        <v>23506347.84</v>
      </c>
      <c r="S23" s="70">
        <v>14032237.03768</v>
      </c>
      <c r="T23" s="70">
        <v>24438921.725419998</v>
      </c>
      <c r="U23" s="70">
        <v>16879590.760540001</v>
      </c>
      <c r="V23" s="70">
        <v>7821458.1491200002</v>
      </c>
      <c r="W23" s="70">
        <v>15096863.60128</v>
      </c>
      <c r="X23" s="70">
        <v>49584608.586240001</v>
      </c>
      <c r="Y23" s="70">
        <v>34338038.718599997</v>
      </c>
      <c r="Z23" s="70">
        <v>42036217.330847993</v>
      </c>
    </row>
    <row r="24" spans="1:26" ht="15.75" x14ac:dyDescent="0.25">
      <c r="A24" s="4" t="s">
        <v>7</v>
      </c>
      <c r="B24" s="5"/>
      <c r="C24" s="5"/>
      <c r="D24" s="33"/>
      <c r="E24" s="43"/>
      <c r="F24" s="43"/>
      <c r="G24" s="43"/>
      <c r="H24" s="43"/>
      <c r="I24" s="43"/>
      <c r="J24" s="43"/>
      <c r="K24" s="43"/>
      <c r="L24" s="43"/>
      <c r="M24" s="43"/>
      <c r="N24" s="43"/>
      <c r="O24" s="43"/>
      <c r="P24" s="43"/>
      <c r="Q24" s="43"/>
      <c r="R24" s="43"/>
      <c r="S24" s="43"/>
      <c r="T24" s="43"/>
      <c r="U24" s="43"/>
      <c r="V24" s="43"/>
      <c r="W24" s="43"/>
      <c r="X24" s="43"/>
      <c r="Y24" s="43"/>
      <c r="Z24" s="43"/>
    </row>
    <row r="25" spans="1:26" ht="15.75" x14ac:dyDescent="0.25">
      <c r="A25" s="6" t="s">
        <v>11</v>
      </c>
      <c r="B25" s="91" t="s">
        <v>3</v>
      </c>
      <c r="C25" s="91" t="s">
        <v>3</v>
      </c>
      <c r="D25" s="92" t="s">
        <v>3</v>
      </c>
      <c r="E25" s="42" t="s">
        <v>3</v>
      </c>
      <c r="F25" s="42" t="s">
        <v>3</v>
      </c>
      <c r="G25" s="42" t="s">
        <v>3</v>
      </c>
      <c r="H25" s="58">
        <v>75</v>
      </c>
      <c r="I25" s="58">
        <v>239</v>
      </c>
      <c r="J25" s="58">
        <v>3914</v>
      </c>
      <c r="K25" s="58">
        <v>3259</v>
      </c>
      <c r="L25" s="58">
        <v>2687</v>
      </c>
      <c r="M25" s="58">
        <v>3762</v>
      </c>
      <c r="N25" s="58">
        <v>4119</v>
      </c>
      <c r="O25" s="58">
        <v>4986</v>
      </c>
      <c r="P25" s="58">
        <v>5645</v>
      </c>
      <c r="Q25" s="58">
        <v>5737</v>
      </c>
      <c r="R25" s="58">
        <v>5601</v>
      </c>
      <c r="S25" s="58">
        <v>5278</v>
      </c>
      <c r="T25" s="58">
        <v>4941</v>
      </c>
      <c r="U25" s="58">
        <v>4752</v>
      </c>
      <c r="V25" s="58">
        <v>7647</v>
      </c>
      <c r="W25" s="58">
        <v>13737</v>
      </c>
      <c r="X25" s="58">
        <v>6405</v>
      </c>
      <c r="Y25" s="58">
        <v>3367</v>
      </c>
      <c r="Z25" s="58">
        <v>3779</v>
      </c>
    </row>
    <row r="26" spans="1:26" ht="15.75" x14ac:dyDescent="0.25">
      <c r="A26" s="79" t="s">
        <v>9</v>
      </c>
      <c r="B26" s="70">
        <f>0.013*1000</f>
        <v>13</v>
      </c>
      <c r="C26" s="70">
        <f>0.014*1000</f>
        <v>14</v>
      </c>
      <c r="D26" s="70">
        <f>0.002*1000</f>
        <v>2</v>
      </c>
      <c r="E26" s="70">
        <f>0.001*1000</f>
        <v>1</v>
      </c>
      <c r="F26" s="70">
        <f>0.036*1000</f>
        <v>36</v>
      </c>
      <c r="G26" s="70">
        <f>0.005*1000</f>
        <v>5</v>
      </c>
      <c r="H26" s="70">
        <v>9.4</v>
      </c>
      <c r="I26" s="70">
        <v>29.9</v>
      </c>
      <c r="J26" s="70">
        <v>891.81999999999994</v>
      </c>
      <c r="K26" s="70">
        <v>743.05</v>
      </c>
      <c r="L26" s="70">
        <v>610.69999999999993</v>
      </c>
      <c r="M26" s="70">
        <v>854.69999999999993</v>
      </c>
      <c r="N26" s="70">
        <v>929.1</v>
      </c>
      <c r="O26" s="70">
        <v>1128.0999999999999</v>
      </c>
      <c r="P26" s="70">
        <v>1275.5239999999999</v>
      </c>
      <c r="Q26" s="70">
        <v>1302.27</v>
      </c>
      <c r="R26" s="70">
        <v>1269.6120000000001</v>
      </c>
      <c r="S26" s="70">
        <v>1185.771</v>
      </c>
      <c r="T26" s="70">
        <v>1122.742</v>
      </c>
      <c r="U26" s="70">
        <v>1080.1600000000001</v>
      </c>
      <c r="V26" s="70">
        <v>1729.4049999999997</v>
      </c>
      <c r="W26" s="70">
        <v>3125.65</v>
      </c>
      <c r="X26" s="70">
        <v>1449.422</v>
      </c>
      <c r="Y26" s="70">
        <v>757.58199999999999</v>
      </c>
      <c r="Z26" s="70">
        <v>853.68100000000004</v>
      </c>
    </row>
    <row r="27" spans="1:26" ht="15.75" x14ac:dyDescent="0.25">
      <c r="A27" s="80" t="s">
        <v>6</v>
      </c>
      <c r="B27" s="70" t="s">
        <v>3</v>
      </c>
      <c r="C27" s="70" t="s">
        <v>3</v>
      </c>
      <c r="D27" s="70" t="s">
        <v>3</v>
      </c>
      <c r="E27" s="70" t="s">
        <v>3</v>
      </c>
      <c r="F27" s="70" t="s">
        <v>3</v>
      </c>
      <c r="G27" s="70" t="s">
        <v>3</v>
      </c>
      <c r="H27" s="70" t="s">
        <v>3</v>
      </c>
      <c r="I27" s="70" t="s">
        <v>3</v>
      </c>
      <c r="J27" s="70" t="s">
        <v>3</v>
      </c>
      <c r="K27" s="70" t="s">
        <v>3</v>
      </c>
      <c r="L27" s="70" t="s">
        <v>3</v>
      </c>
      <c r="M27" s="70" t="s">
        <v>3</v>
      </c>
      <c r="N27" s="70">
        <v>3634000</v>
      </c>
      <c r="O27" s="70">
        <v>20180949.100000001</v>
      </c>
      <c r="P27" s="70">
        <v>23342994.120000001</v>
      </c>
      <c r="Q27" s="70">
        <v>26075118.66</v>
      </c>
      <c r="R27" s="70">
        <v>23721899.09</v>
      </c>
      <c r="S27" s="70">
        <v>23942948.048</v>
      </c>
      <c r="T27" s="70">
        <v>20606004.962000001</v>
      </c>
      <c r="U27" s="70">
        <v>25198556.454000004</v>
      </c>
      <c r="V27" s="70">
        <v>37655423.979999997</v>
      </c>
      <c r="W27" s="70">
        <v>73633128.098000005</v>
      </c>
      <c r="X27" s="70">
        <v>40242880.653999999</v>
      </c>
      <c r="Y27" s="70">
        <v>19840595.787999999</v>
      </c>
      <c r="Z27" s="70">
        <v>25341359.371600002</v>
      </c>
    </row>
    <row r="28" spans="1:26" ht="15.75" x14ac:dyDescent="0.25">
      <c r="A28" s="81" t="s">
        <v>12</v>
      </c>
      <c r="B28" s="45"/>
      <c r="C28" s="45"/>
      <c r="D28" s="45"/>
      <c r="E28" s="45"/>
      <c r="F28" s="45"/>
      <c r="G28" s="45"/>
      <c r="H28" s="45"/>
      <c r="I28" s="60"/>
      <c r="J28" s="61"/>
      <c r="K28" s="61"/>
      <c r="L28" s="46"/>
      <c r="M28" s="46"/>
      <c r="N28" s="46"/>
      <c r="O28" s="46"/>
      <c r="P28" s="46"/>
      <c r="Q28" s="46"/>
      <c r="R28" s="46"/>
      <c r="S28" s="46"/>
      <c r="T28" s="46"/>
      <c r="U28" s="46"/>
      <c r="V28" s="46"/>
      <c r="W28" s="46"/>
      <c r="X28" s="46"/>
      <c r="Y28" s="46"/>
      <c r="Z28" s="46"/>
    </row>
    <row r="29" spans="1:26" ht="15.75" x14ac:dyDescent="0.25">
      <c r="A29" s="82" t="s">
        <v>1</v>
      </c>
      <c r="B29" s="43"/>
      <c r="C29" s="43"/>
      <c r="D29" s="43"/>
      <c r="E29" s="43"/>
      <c r="F29" s="43"/>
      <c r="G29" s="43"/>
      <c r="H29" s="43"/>
      <c r="I29" s="62"/>
      <c r="J29" s="63"/>
      <c r="K29" s="63"/>
      <c r="L29" s="48"/>
      <c r="M29" s="46"/>
      <c r="N29" s="46"/>
      <c r="O29" s="46"/>
      <c r="P29" s="46"/>
      <c r="Q29" s="46"/>
      <c r="R29" s="46"/>
      <c r="S29" s="46"/>
      <c r="T29" s="46"/>
      <c r="U29" s="46"/>
      <c r="V29" s="46"/>
      <c r="W29" s="46"/>
      <c r="X29" s="46"/>
      <c r="Y29" s="46"/>
      <c r="Z29" s="46"/>
    </row>
    <row r="30" spans="1:26" ht="15.75" x14ac:dyDescent="0.25">
      <c r="A30" s="83" t="s">
        <v>33</v>
      </c>
      <c r="B30" s="58">
        <v>2844</v>
      </c>
      <c r="C30" s="58">
        <v>2449</v>
      </c>
      <c r="D30" s="58">
        <v>2799</v>
      </c>
      <c r="E30" s="58">
        <v>3088</v>
      </c>
      <c r="F30" s="58">
        <v>2353</v>
      </c>
      <c r="G30" s="58">
        <v>2578</v>
      </c>
      <c r="H30" s="58">
        <v>2646</v>
      </c>
      <c r="I30" s="58">
        <v>3175</v>
      </c>
      <c r="J30" s="58">
        <v>3653</v>
      </c>
      <c r="K30" s="58">
        <v>6361</v>
      </c>
      <c r="L30" s="58">
        <v>6806</v>
      </c>
      <c r="M30" s="58">
        <v>6101</v>
      </c>
      <c r="N30" s="58">
        <v>6850</v>
      </c>
      <c r="O30" s="58">
        <v>6783</v>
      </c>
      <c r="P30" s="58">
        <v>6769</v>
      </c>
      <c r="Q30" s="58">
        <v>7283</v>
      </c>
      <c r="R30" s="58">
        <v>8770</v>
      </c>
      <c r="S30" s="58">
        <v>8689</v>
      </c>
      <c r="T30" s="58">
        <v>6102</v>
      </c>
      <c r="U30" s="58">
        <v>5825</v>
      </c>
      <c r="V30" s="58">
        <v>6110</v>
      </c>
      <c r="W30" s="58">
        <v>4169</v>
      </c>
      <c r="X30" s="58">
        <v>4160</v>
      </c>
      <c r="Y30" s="58">
        <v>3559</v>
      </c>
      <c r="Z30" s="58">
        <v>3072</v>
      </c>
    </row>
    <row r="31" spans="1:26" ht="15.75" x14ac:dyDescent="0.25">
      <c r="A31" s="82" t="s">
        <v>2</v>
      </c>
      <c r="B31" s="43"/>
      <c r="C31" s="43"/>
      <c r="D31" s="43"/>
      <c r="E31" s="43"/>
      <c r="F31" s="43"/>
      <c r="G31" s="43"/>
      <c r="H31" s="43"/>
      <c r="I31" s="62"/>
      <c r="J31" s="63"/>
      <c r="K31" s="63"/>
      <c r="L31" s="48"/>
      <c r="M31" s="48"/>
      <c r="N31" s="48"/>
      <c r="O31" s="48"/>
      <c r="P31" s="48"/>
      <c r="Q31" s="48"/>
      <c r="R31" s="48"/>
      <c r="S31" s="48"/>
      <c r="T31" s="48"/>
      <c r="U31" s="48"/>
      <c r="V31" s="48"/>
      <c r="W31" s="48"/>
      <c r="X31" s="48"/>
      <c r="Y31" s="48"/>
      <c r="Z31" s="48"/>
    </row>
    <row r="32" spans="1:26" ht="15.75" x14ac:dyDescent="0.25">
      <c r="A32" s="83" t="s">
        <v>33</v>
      </c>
      <c r="B32" s="93" t="s">
        <v>3</v>
      </c>
      <c r="C32" s="93" t="s">
        <v>3</v>
      </c>
      <c r="D32" s="42" t="s">
        <v>3</v>
      </c>
      <c r="E32" s="42" t="s">
        <v>3</v>
      </c>
      <c r="F32" s="42" t="s">
        <v>3</v>
      </c>
      <c r="G32" s="42" t="s">
        <v>3</v>
      </c>
      <c r="H32" s="42" t="s">
        <v>3</v>
      </c>
      <c r="I32" s="42" t="s">
        <v>3</v>
      </c>
      <c r="J32" s="58">
        <v>4864</v>
      </c>
      <c r="K32" s="58">
        <v>1194</v>
      </c>
      <c r="L32" s="58">
        <v>1574</v>
      </c>
      <c r="M32" s="58">
        <v>669</v>
      </c>
      <c r="N32" s="58">
        <v>863</v>
      </c>
      <c r="O32" s="58">
        <v>1828</v>
      </c>
      <c r="P32" s="58">
        <v>343</v>
      </c>
      <c r="Q32" s="58">
        <v>2884</v>
      </c>
      <c r="R32" s="58">
        <v>338</v>
      </c>
      <c r="S32" s="58">
        <v>306</v>
      </c>
      <c r="T32" s="58">
        <v>60</v>
      </c>
      <c r="U32" s="58">
        <v>26</v>
      </c>
      <c r="V32" s="58">
        <v>1300</v>
      </c>
      <c r="W32" s="58">
        <v>6793</v>
      </c>
      <c r="X32" s="70" t="s">
        <v>32</v>
      </c>
      <c r="Y32" s="59">
        <v>130</v>
      </c>
      <c r="Z32" s="59" t="s">
        <v>32</v>
      </c>
    </row>
    <row r="33" spans="1:26" ht="15.75" x14ac:dyDescent="0.25">
      <c r="A33" s="84" t="s">
        <v>4</v>
      </c>
      <c r="B33" s="44" t="s">
        <v>3</v>
      </c>
      <c r="C33" s="44" t="s">
        <v>3</v>
      </c>
      <c r="D33" s="44" t="s">
        <v>3</v>
      </c>
      <c r="E33" s="44" t="s">
        <v>3</v>
      </c>
      <c r="F33" s="44" t="s">
        <v>3</v>
      </c>
      <c r="G33" s="44" t="s">
        <v>3</v>
      </c>
      <c r="H33" s="44" t="s">
        <v>3</v>
      </c>
      <c r="I33" s="44" t="s">
        <v>3</v>
      </c>
      <c r="J33" s="44" t="s">
        <v>3</v>
      </c>
      <c r="K33" s="70" t="s">
        <v>3</v>
      </c>
      <c r="L33" s="70" t="s">
        <v>3</v>
      </c>
      <c r="M33" s="70" t="s">
        <v>3</v>
      </c>
      <c r="N33" s="70" t="s">
        <v>3</v>
      </c>
      <c r="O33" s="70">
        <v>713879.07</v>
      </c>
      <c r="P33" s="70">
        <v>117940.3</v>
      </c>
      <c r="Q33" s="70">
        <v>1018109.02</v>
      </c>
      <c r="R33" s="70">
        <v>92776.59</v>
      </c>
      <c r="S33" s="70">
        <v>30914.97</v>
      </c>
      <c r="T33" s="70">
        <v>20925.48</v>
      </c>
      <c r="U33" s="70">
        <v>8303.6200000000008</v>
      </c>
      <c r="V33" s="70">
        <v>322205.34999999998</v>
      </c>
      <c r="W33" s="70">
        <v>3589725.47</v>
      </c>
      <c r="X33" s="70" t="s">
        <v>32</v>
      </c>
      <c r="Y33" s="70">
        <v>18879.990000000002</v>
      </c>
      <c r="Z33" s="70" t="s">
        <v>32</v>
      </c>
    </row>
    <row r="34" spans="1:26" ht="15.75" x14ac:dyDescent="0.25">
      <c r="A34" s="82" t="s">
        <v>7</v>
      </c>
      <c r="B34" s="43"/>
      <c r="C34" s="43"/>
      <c r="D34" s="43"/>
      <c r="E34" s="43"/>
      <c r="F34" s="43"/>
      <c r="G34" s="43"/>
      <c r="H34" s="43"/>
      <c r="I34" s="43"/>
      <c r="J34" s="43"/>
      <c r="K34" s="43"/>
      <c r="L34" s="48"/>
      <c r="M34" s="48"/>
      <c r="N34" s="48"/>
      <c r="O34" s="48"/>
      <c r="P34" s="48"/>
      <c r="Q34" s="48"/>
      <c r="R34" s="48"/>
      <c r="S34" s="48"/>
      <c r="T34" s="48"/>
      <c r="U34" s="48"/>
      <c r="V34" s="48"/>
      <c r="W34" s="48"/>
      <c r="X34" s="48"/>
      <c r="Y34" s="48"/>
      <c r="Z34" s="48"/>
    </row>
    <row r="35" spans="1:26" ht="15.75" x14ac:dyDescent="0.25">
      <c r="A35" s="83" t="s">
        <v>11</v>
      </c>
      <c r="B35" s="47" t="s">
        <v>3</v>
      </c>
      <c r="C35" s="47" t="s">
        <v>3</v>
      </c>
      <c r="D35" s="42" t="s">
        <v>3</v>
      </c>
      <c r="E35" s="42" t="s">
        <v>3</v>
      </c>
      <c r="F35" s="42" t="s">
        <v>3</v>
      </c>
      <c r="G35" s="42" t="s">
        <v>3</v>
      </c>
      <c r="H35" s="58">
        <v>332</v>
      </c>
      <c r="I35" s="58">
        <v>253</v>
      </c>
      <c r="J35" s="58">
        <v>174</v>
      </c>
      <c r="K35" s="58">
        <v>1186</v>
      </c>
      <c r="L35" s="58">
        <v>1654</v>
      </c>
      <c r="M35" s="58">
        <v>568</v>
      </c>
      <c r="N35" s="58">
        <v>931</v>
      </c>
      <c r="O35" s="58">
        <v>1376</v>
      </c>
      <c r="P35" s="58">
        <v>821</v>
      </c>
      <c r="Q35" s="58">
        <v>732</v>
      </c>
      <c r="R35" s="58">
        <v>628</v>
      </c>
      <c r="S35" s="58">
        <v>862</v>
      </c>
      <c r="T35" s="58">
        <v>1608</v>
      </c>
      <c r="U35" s="58">
        <v>1768</v>
      </c>
      <c r="V35" s="58">
        <v>2960</v>
      </c>
      <c r="W35" s="58">
        <v>4112</v>
      </c>
      <c r="X35" s="58">
        <v>1105</v>
      </c>
      <c r="Y35" s="58">
        <v>1575</v>
      </c>
      <c r="Z35" s="58">
        <v>1458</v>
      </c>
    </row>
    <row r="36" spans="1:26" ht="15.75" x14ac:dyDescent="0.25">
      <c r="A36" s="84" t="s">
        <v>9</v>
      </c>
      <c r="B36" s="70">
        <f>0.003*1000</f>
        <v>3</v>
      </c>
      <c r="C36" s="70">
        <f>0.004*1000</f>
        <v>4</v>
      </c>
      <c r="D36" s="70">
        <f>0.001*1000</f>
        <v>1</v>
      </c>
      <c r="E36" s="70">
        <f>0.001*1000</f>
        <v>1</v>
      </c>
      <c r="F36" s="70">
        <f>0*1000</f>
        <v>0</v>
      </c>
      <c r="G36" s="70">
        <f>0.002*1000</f>
        <v>2</v>
      </c>
      <c r="H36" s="70">
        <v>3.7</v>
      </c>
      <c r="I36" s="70">
        <v>2.8</v>
      </c>
      <c r="J36" s="70">
        <v>3.48</v>
      </c>
      <c r="K36" s="70">
        <v>23.080000000000002</v>
      </c>
      <c r="L36" s="70">
        <v>11.16</v>
      </c>
      <c r="M36" s="70">
        <v>8.52</v>
      </c>
      <c r="N36" s="70">
        <v>13.52</v>
      </c>
      <c r="O36" s="70">
        <v>19.47</v>
      </c>
      <c r="P36" s="70">
        <v>28.734999999999999</v>
      </c>
      <c r="Q36" s="70">
        <v>25.619999999999997</v>
      </c>
      <c r="R36" s="70">
        <v>21.98</v>
      </c>
      <c r="S36" s="70">
        <v>30.17</v>
      </c>
      <c r="T36" s="70">
        <v>56.28</v>
      </c>
      <c r="U36" s="70">
        <v>61.9</v>
      </c>
      <c r="V36" s="70">
        <v>51.800000000000004</v>
      </c>
      <c r="W36" s="70">
        <v>71.960000000000008</v>
      </c>
      <c r="X36" s="70">
        <v>19.337499999999999</v>
      </c>
      <c r="Y36" s="70">
        <v>27.5625</v>
      </c>
      <c r="Z36" s="70">
        <v>25.514999999999997</v>
      </c>
    </row>
    <row r="37" spans="1:26" ht="15.75" x14ac:dyDescent="0.25">
      <c r="A37" s="85" t="s">
        <v>6</v>
      </c>
      <c r="B37" s="70" t="s">
        <v>3</v>
      </c>
      <c r="C37" s="70" t="s">
        <v>3</v>
      </c>
      <c r="D37" s="70" t="s">
        <v>3</v>
      </c>
      <c r="E37" s="70" t="s">
        <v>3</v>
      </c>
      <c r="F37" s="70" t="s">
        <v>3</v>
      </c>
      <c r="G37" s="70" t="s">
        <v>3</v>
      </c>
      <c r="H37" s="70" t="s">
        <v>3</v>
      </c>
      <c r="I37" s="70" t="s">
        <v>3</v>
      </c>
      <c r="J37" s="70" t="s">
        <v>3</v>
      </c>
      <c r="K37" s="70" t="s">
        <v>3</v>
      </c>
      <c r="L37" s="70" t="s">
        <v>3</v>
      </c>
      <c r="M37" s="70" t="s">
        <v>3</v>
      </c>
      <c r="N37" s="70">
        <v>150687.31</v>
      </c>
      <c r="O37" s="70">
        <v>365353.07994700002</v>
      </c>
      <c r="P37" s="70">
        <v>431025</v>
      </c>
      <c r="Q37" s="70">
        <v>384300</v>
      </c>
      <c r="R37" s="70">
        <v>329700</v>
      </c>
      <c r="S37" s="70">
        <v>452550</v>
      </c>
      <c r="T37" s="70">
        <v>844200</v>
      </c>
      <c r="U37" s="70">
        <v>928500</v>
      </c>
      <c r="V37" s="70">
        <v>1203605.0833333335</v>
      </c>
      <c r="W37" s="70">
        <v>2034111.67541667</v>
      </c>
      <c r="X37" s="70">
        <v>444596.22000000003</v>
      </c>
      <c r="Y37" s="70">
        <v>550590.74291666702</v>
      </c>
      <c r="Z37" s="70">
        <v>470372.63875000004</v>
      </c>
    </row>
    <row r="38" spans="1:26" ht="15.75" x14ac:dyDescent="0.25">
      <c r="A38" s="81" t="s">
        <v>13</v>
      </c>
      <c r="B38" s="45"/>
      <c r="C38" s="45"/>
      <c r="D38" s="45"/>
      <c r="E38" s="45"/>
      <c r="F38" s="45"/>
      <c r="G38" s="45"/>
      <c r="H38" s="45"/>
      <c r="I38" s="60"/>
      <c r="J38" s="63"/>
      <c r="K38" s="63"/>
      <c r="L38" s="48"/>
      <c r="M38" s="48"/>
      <c r="N38" s="48"/>
      <c r="O38" s="48"/>
      <c r="P38" s="48"/>
      <c r="Q38" s="48"/>
      <c r="R38" s="48"/>
      <c r="S38" s="48"/>
      <c r="T38" s="48"/>
      <c r="U38" s="48"/>
      <c r="V38" s="48"/>
      <c r="W38" s="48"/>
      <c r="X38" s="48"/>
      <c r="Y38" s="48"/>
      <c r="Z38" s="48"/>
    </row>
    <row r="39" spans="1:26" ht="15.75" x14ac:dyDescent="0.25">
      <c r="A39" s="82" t="s">
        <v>1</v>
      </c>
      <c r="B39" s="43"/>
      <c r="C39" s="43"/>
      <c r="D39" s="43"/>
      <c r="E39" s="43"/>
      <c r="F39" s="43"/>
      <c r="G39" s="43"/>
      <c r="H39" s="43"/>
      <c r="I39" s="62"/>
      <c r="J39" s="63"/>
      <c r="K39" s="63"/>
      <c r="L39" s="48"/>
      <c r="M39" s="48"/>
      <c r="N39" s="48"/>
      <c r="O39" s="48"/>
      <c r="P39" s="48"/>
      <c r="Q39" s="48"/>
      <c r="R39" s="48"/>
      <c r="S39" s="48"/>
      <c r="T39" s="48"/>
      <c r="U39" s="48"/>
      <c r="V39" s="48"/>
      <c r="W39" s="48"/>
      <c r="X39" s="48"/>
      <c r="Y39" s="48"/>
      <c r="Z39" s="48"/>
    </row>
    <row r="40" spans="1:26" ht="15.75" x14ac:dyDescent="0.25">
      <c r="A40" s="83" t="s">
        <v>14</v>
      </c>
      <c r="B40" s="42" t="s">
        <v>3</v>
      </c>
      <c r="C40" s="42" t="s">
        <v>3</v>
      </c>
      <c r="D40" s="42" t="s">
        <v>3</v>
      </c>
      <c r="E40" s="42" t="s">
        <v>3</v>
      </c>
      <c r="F40" s="42" t="s">
        <v>3</v>
      </c>
      <c r="G40" s="42" t="s">
        <v>3</v>
      </c>
      <c r="H40" s="58">
        <v>13045000</v>
      </c>
      <c r="I40" s="58">
        <v>14049000</v>
      </c>
      <c r="J40" s="58">
        <v>14210000</v>
      </c>
      <c r="K40" s="58">
        <v>28603000</v>
      </c>
      <c r="L40" s="58">
        <v>14910000</v>
      </c>
      <c r="M40" s="58">
        <v>14447000</v>
      </c>
      <c r="N40" s="58">
        <v>17083874</v>
      </c>
      <c r="O40" s="58">
        <v>16195042</v>
      </c>
      <c r="P40" s="58">
        <v>16835262</v>
      </c>
      <c r="Q40" s="58">
        <v>16661739</v>
      </c>
      <c r="R40" s="58">
        <v>16678367</v>
      </c>
      <c r="S40" s="58">
        <v>15720290</v>
      </c>
      <c r="T40" s="58">
        <v>16114540</v>
      </c>
      <c r="U40" s="58">
        <v>14966229</v>
      </c>
      <c r="V40" s="58">
        <v>17523486</v>
      </c>
      <c r="W40" s="58">
        <v>18994032</v>
      </c>
      <c r="X40" s="58">
        <v>19316912</v>
      </c>
      <c r="Y40" s="58">
        <v>19998881</v>
      </c>
      <c r="Z40" s="58">
        <v>20450187</v>
      </c>
    </row>
    <row r="41" spans="1:26" ht="15.75" x14ac:dyDescent="0.25">
      <c r="A41" s="85" t="s">
        <v>6</v>
      </c>
      <c r="B41" s="44" t="s">
        <v>3</v>
      </c>
      <c r="C41" s="44" t="s">
        <v>3</v>
      </c>
      <c r="D41" s="44" t="s">
        <v>3</v>
      </c>
      <c r="E41" s="44" t="s">
        <v>3</v>
      </c>
      <c r="F41" s="44" t="s">
        <v>3</v>
      </c>
      <c r="G41" s="44" t="s">
        <v>3</v>
      </c>
      <c r="H41" s="70" t="s">
        <v>3</v>
      </c>
      <c r="I41" s="70" t="s">
        <v>3</v>
      </c>
      <c r="J41" s="70" t="s">
        <v>3</v>
      </c>
      <c r="K41" s="70" t="s">
        <v>3</v>
      </c>
      <c r="L41" s="70" t="s">
        <v>3</v>
      </c>
      <c r="M41" s="70" t="s">
        <v>3</v>
      </c>
      <c r="N41" s="70" t="s">
        <v>3</v>
      </c>
      <c r="O41" s="70">
        <v>17814546.199999999</v>
      </c>
      <c r="P41" s="70">
        <v>18518788.199999999</v>
      </c>
      <c r="Q41" s="70">
        <v>19994086.800000001</v>
      </c>
      <c r="R41" s="70">
        <v>20014040.399999999</v>
      </c>
      <c r="S41" s="70">
        <v>18864348</v>
      </c>
      <c r="T41" s="70">
        <v>19337448</v>
      </c>
      <c r="U41" s="70">
        <v>17959474.799999997</v>
      </c>
      <c r="V41" s="70">
        <v>21028183.199999999</v>
      </c>
      <c r="W41" s="70">
        <v>22792838.399999999</v>
      </c>
      <c r="X41" s="70">
        <v>23180294.399999999</v>
      </c>
      <c r="Y41" s="70">
        <v>23998657.199999999</v>
      </c>
      <c r="Z41" s="70">
        <v>24131220.66</v>
      </c>
    </row>
    <row r="42" spans="1:26" ht="15.75" x14ac:dyDescent="0.25">
      <c r="A42" s="85" t="s">
        <v>15</v>
      </c>
      <c r="B42" s="70">
        <f>12.507*1000</f>
        <v>12507</v>
      </c>
      <c r="C42" s="70">
        <f>15.099*1000</f>
        <v>15099</v>
      </c>
      <c r="D42" s="70">
        <f>13.685*1000</f>
        <v>13685</v>
      </c>
      <c r="E42" s="70">
        <f>15.435*1000</f>
        <v>15435</v>
      </c>
      <c r="F42" s="70">
        <f>17.594*1000</f>
        <v>17594</v>
      </c>
      <c r="G42" s="70">
        <f>15.419*1000</f>
        <v>15419</v>
      </c>
      <c r="H42" s="70">
        <v>17886</v>
      </c>
      <c r="I42" s="70">
        <v>19079</v>
      </c>
      <c r="J42" s="70">
        <v>19485</v>
      </c>
      <c r="K42" s="70">
        <v>19536</v>
      </c>
      <c r="L42" s="70">
        <v>20635</v>
      </c>
      <c r="M42" s="70">
        <v>22962</v>
      </c>
      <c r="N42" s="70">
        <v>23902</v>
      </c>
      <c r="O42" s="70">
        <v>23062.431</v>
      </c>
      <c r="P42" s="70">
        <v>23931.977999999999</v>
      </c>
      <c r="Q42" s="70">
        <v>23263.963500000002</v>
      </c>
      <c r="R42" s="70">
        <v>24451.659</v>
      </c>
      <c r="S42" s="70">
        <v>23282.698499999999</v>
      </c>
      <c r="T42" s="70">
        <v>25386.736499999999</v>
      </c>
      <c r="U42" s="70">
        <v>24584.1495</v>
      </c>
      <c r="V42" s="70">
        <v>26364.819839999996</v>
      </c>
      <c r="W42" s="70">
        <v>30587.089521000002</v>
      </c>
      <c r="X42" s="70">
        <v>30708.718499999999</v>
      </c>
      <c r="Y42" s="70">
        <v>28741.075499999999</v>
      </c>
      <c r="Z42" s="70">
        <v>28994.798999999999</v>
      </c>
    </row>
    <row r="43" spans="1:26" ht="15.75" x14ac:dyDescent="0.25">
      <c r="A43" s="85" t="s">
        <v>6</v>
      </c>
      <c r="B43" s="44" t="s">
        <v>3</v>
      </c>
      <c r="C43" s="44" t="s">
        <v>3</v>
      </c>
      <c r="D43" s="44" t="s">
        <v>3</v>
      </c>
      <c r="E43" s="44" t="s">
        <v>3</v>
      </c>
      <c r="F43" s="44" t="s">
        <v>3</v>
      </c>
      <c r="G43" s="44" t="s">
        <v>3</v>
      </c>
      <c r="H43" s="70" t="s">
        <v>3</v>
      </c>
      <c r="I43" s="70" t="s">
        <v>3</v>
      </c>
      <c r="J43" s="70" t="s">
        <v>3</v>
      </c>
      <c r="K43" s="70" t="s">
        <v>3</v>
      </c>
      <c r="L43" s="70" t="s">
        <v>3</v>
      </c>
      <c r="M43" s="70" t="s">
        <v>3</v>
      </c>
      <c r="N43" s="70">
        <v>107395500</v>
      </c>
      <c r="O43" s="70">
        <v>104432241.27</v>
      </c>
      <c r="P43" s="70">
        <v>110300007.42</v>
      </c>
      <c r="Q43" s="70">
        <v>106785305.8</v>
      </c>
      <c r="R43" s="70">
        <v>111647934.27375001</v>
      </c>
      <c r="S43" s="70">
        <v>106530227.909609</v>
      </c>
      <c r="T43" s="70">
        <v>115923052.06125</v>
      </c>
      <c r="U43" s="70">
        <v>109369086.18797395</v>
      </c>
      <c r="V43" s="70">
        <v>113997031.39804848</v>
      </c>
      <c r="W43" s="70">
        <v>139733930.81383601</v>
      </c>
      <c r="X43" s="70">
        <v>151406798.96085852</v>
      </c>
      <c r="Y43" s="70">
        <v>145452779.12726</v>
      </c>
      <c r="Z43" s="70">
        <v>149796876.43971324</v>
      </c>
    </row>
    <row r="44" spans="1:26" ht="15.75" x14ac:dyDescent="0.25">
      <c r="A44" s="82" t="s">
        <v>2</v>
      </c>
      <c r="B44" s="43"/>
      <c r="C44" s="43"/>
      <c r="D44" s="43"/>
      <c r="E44" s="43"/>
      <c r="F44" s="43"/>
      <c r="G44" s="43"/>
      <c r="H44" s="43"/>
      <c r="I44" s="43"/>
      <c r="J44" s="43"/>
      <c r="K44" s="43"/>
      <c r="L44" s="43"/>
      <c r="M44" s="48"/>
      <c r="N44" s="48"/>
      <c r="O44" s="48"/>
      <c r="P44" s="48"/>
      <c r="Q44" s="48"/>
      <c r="R44" s="48"/>
      <c r="S44" s="48"/>
      <c r="T44" s="48"/>
      <c r="U44" s="48"/>
      <c r="V44" s="48"/>
      <c r="W44" s="48"/>
      <c r="X44" s="48"/>
      <c r="Y44" s="48"/>
      <c r="Z44" s="48"/>
    </row>
    <row r="45" spans="1:26" ht="15.75" x14ac:dyDescent="0.25">
      <c r="A45" s="83" t="s">
        <v>14</v>
      </c>
      <c r="B45" s="52" t="s">
        <v>3</v>
      </c>
      <c r="C45" s="52" t="s">
        <v>3</v>
      </c>
      <c r="D45" s="52" t="s">
        <v>3</v>
      </c>
      <c r="E45" s="52" t="s">
        <v>3</v>
      </c>
      <c r="F45" s="52" t="s">
        <v>3</v>
      </c>
      <c r="G45" s="52" t="s">
        <v>3</v>
      </c>
      <c r="H45" s="52" t="s">
        <v>3</v>
      </c>
      <c r="I45" s="52" t="s">
        <v>3</v>
      </c>
      <c r="J45" s="52" t="s">
        <v>3</v>
      </c>
      <c r="K45" s="52" t="s">
        <v>3</v>
      </c>
      <c r="L45" s="58">
        <v>345000</v>
      </c>
      <c r="M45" s="58">
        <v>382000</v>
      </c>
      <c r="N45" s="58">
        <v>286000</v>
      </c>
      <c r="O45" s="58">
        <v>247291</v>
      </c>
      <c r="P45" s="58">
        <v>186791</v>
      </c>
      <c r="Q45" s="58">
        <v>382400</v>
      </c>
      <c r="R45" s="58">
        <v>820500</v>
      </c>
      <c r="S45" s="58">
        <v>1330600</v>
      </c>
      <c r="T45" s="58">
        <v>2282300</v>
      </c>
      <c r="U45" s="58">
        <v>2017200</v>
      </c>
      <c r="V45" s="58">
        <v>1913500</v>
      </c>
      <c r="W45" s="58">
        <v>2601837</v>
      </c>
      <c r="X45" s="58">
        <v>2098900</v>
      </c>
      <c r="Y45" s="58">
        <v>1132100</v>
      </c>
      <c r="Z45" s="58">
        <v>930400</v>
      </c>
    </row>
    <row r="46" spans="1:26" x14ac:dyDescent="0.25">
      <c r="A46" s="85" t="s">
        <v>6</v>
      </c>
      <c r="B46" s="41" t="s">
        <v>3</v>
      </c>
      <c r="C46" s="41" t="s">
        <v>3</v>
      </c>
      <c r="D46" s="41" t="s">
        <v>3</v>
      </c>
      <c r="E46" s="41" t="s">
        <v>3</v>
      </c>
      <c r="F46" s="41" t="s">
        <v>3</v>
      </c>
      <c r="G46" s="41" t="s">
        <v>3</v>
      </c>
      <c r="H46" s="41" t="s">
        <v>3</v>
      </c>
      <c r="I46" s="41" t="s">
        <v>3</v>
      </c>
      <c r="J46" s="49" t="s">
        <v>3</v>
      </c>
      <c r="K46" s="49" t="s">
        <v>3</v>
      </c>
      <c r="L46" s="49" t="s">
        <v>3</v>
      </c>
      <c r="M46" s="49" t="s">
        <v>3</v>
      </c>
      <c r="N46" s="49"/>
      <c r="O46" s="49">
        <v>296749.2</v>
      </c>
      <c r="P46" s="49">
        <v>224149.2</v>
      </c>
      <c r="Q46" s="49">
        <v>458880</v>
      </c>
      <c r="R46" s="49">
        <v>984600</v>
      </c>
      <c r="S46" s="49">
        <v>1596720</v>
      </c>
      <c r="T46" s="49">
        <v>2738760</v>
      </c>
      <c r="U46" s="49">
        <v>2420640</v>
      </c>
      <c r="V46" s="49">
        <v>2296200</v>
      </c>
      <c r="W46" s="49">
        <v>3122204.4</v>
      </c>
      <c r="X46" s="49">
        <v>2518680</v>
      </c>
      <c r="Y46" s="49">
        <v>1358520</v>
      </c>
      <c r="Z46" s="49">
        <v>1116480</v>
      </c>
    </row>
    <row r="47" spans="1:26" x14ac:dyDescent="0.25">
      <c r="A47" s="86" t="s">
        <v>5</v>
      </c>
      <c r="B47" s="41" t="s">
        <v>3</v>
      </c>
      <c r="C47" s="41" t="s">
        <v>3</v>
      </c>
      <c r="D47" s="41" t="s">
        <v>3</v>
      </c>
      <c r="E47" s="41" t="s">
        <v>3</v>
      </c>
      <c r="F47" s="41" t="s">
        <v>3</v>
      </c>
      <c r="G47" s="41" t="s">
        <v>3</v>
      </c>
      <c r="H47" s="41" t="s">
        <v>3</v>
      </c>
      <c r="I47" s="41" t="s">
        <v>3</v>
      </c>
      <c r="J47" s="49">
        <v>184.38</v>
      </c>
      <c r="K47" s="49">
        <v>246.56</v>
      </c>
      <c r="L47" s="49">
        <v>227.19</v>
      </c>
      <c r="M47" s="49">
        <v>196.16</v>
      </c>
      <c r="N47" s="49">
        <v>790.99191999999994</v>
      </c>
      <c r="O47" s="49">
        <v>699.64022999999997</v>
      </c>
      <c r="P47" s="49">
        <v>287.85000000000002</v>
      </c>
      <c r="Q47" s="49">
        <v>1399.1</v>
      </c>
      <c r="R47" s="49">
        <v>1070.07</v>
      </c>
      <c r="S47" s="49">
        <v>1614.02</v>
      </c>
      <c r="T47" s="49">
        <v>2994.17877</v>
      </c>
      <c r="U47" s="49">
        <v>1381.8713200000002</v>
      </c>
      <c r="V47" s="49">
        <v>287.97636</v>
      </c>
      <c r="W47" s="49">
        <v>223.91216</v>
      </c>
      <c r="X47" s="49" t="s">
        <v>32</v>
      </c>
      <c r="Y47" s="49">
        <v>868.49279999999999</v>
      </c>
      <c r="Z47" s="49">
        <v>73.080000000000013</v>
      </c>
    </row>
    <row r="48" spans="1:26" x14ac:dyDescent="0.25">
      <c r="A48" s="85" t="s">
        <v>6</v>
      </c>
      <c r="B48" s="41" t="s">
        <v>3</v>
      </c>
      <c r="C48" s="41" t="s">
        <v>3</v>
      </c>
      <c r="D48" s="41" t="s">
        <v>3</v>
      </c>
      <c r="E48" s="41" t="s">
        <v>3</v>
      </c>
      <c r="F48" s="41" t="s">
        <v>3</v>
      </c>
      <c r="G48" s="41" t="s">
        <v>3</v>
      </c>
      <c r="H48" s="41" t="s">
        <v>3</v>
      </c>
      <c r="I48" s="41" t="s">
        <v>3</v>
      </c>
      <c r="J48" s="49" t="s">
        <v>3</v>
      </c>
      <c r="K48" s="49" t="s">
        <v>3</v>
      </c>
      <c r="L48" s="49" t="s">
        <v>3</v>
      </c>
      <c r="M48" s="49" t="s">
        <v>3</v>
      </c>
      <c r="N48" s="49">
        <v>2938165.78</v>
      </c>
      <c r="O48" s="49">
        <v>2956233.7</v>
      </c>
      <c r="P48" s="49">
        <v>1426013.314</v>
      </c>
      <c r="Q48" s="49">
        <v>6115016.4790000003</v>
      </c>
      <c r="R48" s="49">
        <v>4559663.3830000004</v>
      </c>
      <c r="S48" s="49">
        <v>4581774.9890000001</v>
      </c>
      <c r="T48" s="49">
        <v>14791001.6022882</v>
      </c>
      <c r="U48" s="49" t="s">
        <v>3</v>
      </c>
      <c r="V48" s="49" t="s">
        <v>3</v>
      </c>
      <c r="W48" s="49">
        <v>1086913.1661701601</v>
      </c>
      <c r="X48" s="49" t="s">
        <v>32</v>
      </c>
      <c r="Y48" s="49" t="s">
        <v>3</v>
      </c>
      <c r="Z48" s="49" t="s">
        <v>3</v>
      </c>
    </row>
    <row r="49" spans="1:26" ht="15.75" x14ac:dyDescent="0.25">
      <c r="A49" s="82" t="s">
        <v>7</v>
      </c>
      <c r="B49" s="43"/>
      <c r="C49" s="43"/>
      <c r="D49" s="43"/>
      <c r="E49" s="43"/>
      <c r="F49" s="43"/>
      <c r="G49" s="43"/>
      <c r="H49" s="43"/>
      <c r="I49" s="62"/>
      <c r="J49" s="63"/>
      <c r="K49" s="63"/>
      <c r="L49" s="48"/>
      <c r="M49" s="48"/>
      <c r="N49" s="48"/>
      <c r="O49" s="48"/>
      <c r="P49" s="48"/>
      <c r="Q49" s="48"/>
      <c r="R49" s="48"/>
      <c r="S49" s="48"/>
      <c r="T49" s="48"/>
      <c r="U49" s="48"/>
      <c r="V49" s="48"/>
      <c r="W49" s="48"/>
      <c r="X49" s="48"/>
      <c r="Y49" s="48"/>
      <c r="Z49" s="48"/>
    </row>
    <row r="50" spans="1:26" ht="15.75" x14ac:dyDescent="0.25">
      <c r="A50" s="83" t="s">
        <v>11</v>
      </c>
      <c r="B50" s="58">
        <f>9618*1000</f>
        <v>9618000</v>
      </c>
      <c r="C50" s="58">
        <f>10973*1000</f>
        <v>10973000</v>
      </c>
      <c r="D50" s="58">
        <f>10043*1000</f>
        <v>10043000</v>
      </c>
      <c r="E50" s="58">
        <f>11422*1000</f>
        <v>11422000</v>
      </c>
      <c r="F50" s="58">
        <f>12812*1000</f>
        <v>12812000</v>
      </c>
      <c r="G50" s="58">
        <f>11480*1000</f>
        <v>11480000</v>
      </c>
      <c r="H50" s="58">
        <v>11924000</v>
      </c>
      <c r="I50" s="58">
        <v>12719000</v>
      </c>
      <c r="J50" s="58">
        <v>12990000</v>
      </c>
      <c r="K50" s="59" t="s">
        <v>3</v>
      </c>
      <c r="L50" s="58">
        <v>13757000</v>
      </c>
      <c r="M50" s="58">
        <v>15308000</v>
      </c>
      <c r="N50" s="58">
        <v>15934551</v>
      </c>
      <c r="O50" s="58">
        <v>15374954</v>
      </c>
      <c r="P50" s="58">
        <v>15954652</v>
      </c>
      <c r="Q50" s="58">
        <v>15509309</v>
      </c>
      <c r="R50" s="58">
        <v>16301106</v>
      </c>
      <c r="S50" s="58">
        <v>15521799</v>
      </c>
      <c r="T50" s="58">
        <v>16924491</v>
      </c>
      <c r="U50" s="58">
        <v>16389433</v>
      </c>
      <c r="V50" s="58">
        <v>17576546.560000002</v>
      </c>
      <c r="W50" s="58">
        <v>20391393.013999999</v>
      </c>
      <c r="X50" s="58">
        <v>20472479</v>
      </c>
      <c r="Y50" s="58">
        <v>19160717</v>
      </c>
      <c r="Z50" s="58">
        <v>19329866</v>
      </c>
    </row>
    <row r="51" spans="1:26" ht="15.75" x14ac:dyDescent="0.25">
      <c r="A51" s="81" t="s">
        <v>16</v>
      </c>
      <c r="B51" s="64"/>
      <c r="C51" s="64"/>
      <c r="D51" s="64"/>
      <c r="E51" s="64"/>
      <c r="F51" s="64"/>
      <c r="G51" s="64"/>
      <c r="H51" s="64"/>
      <c r="I51" s="61"/>
      <c r="J51" s="63"/>
      <c r="K51" s="63"/>
      <c r="L51" s="48"/>
      <c r="M51" s="48"/>
      <c r="N51" s="48"/>
      <c r="O51" s="46"/>
      <c r="P51" s="46"/>
      <c r="Q51" s="46"/>
      <c r="R51" s="48"/>
      <c r="S51" s="48"/>
      <c r="T51" s="48"/>
      <c r="U51" s="48"/>
      <c r="V51" s="48"/>
      <c r="W51" s="48"/>
      <c r="X51" s="48"/>
      <c r="Y51" s="48"/>
      <c r="Z51" s="48"/>
    </row>
    <row r="52" spans="1:26" ht="15.75" x14ac:dyDescent="0.25">
      <c r="A52" s="82" t="s">
        <v>1</v>
      </c>
      <c r="B52" s="43"/>
      <c r="C52" s="43"/>
      <c r="D52" s="43"/>
      <c r="E52" s="43"/>
      <c r="F52" s="43"/>
      <c r="G52" s="43"/>
      <c r="H52" s="43"/>
      <c r="I52" s="65"/>
      <c r="J52" s="63"/>
      <c r="K52" s="63"/>
      <c r="L52" s="48"/>
      <c r="M52" s="48"/>
      <c r="N52" s="48"/>
      <c r="O52" s="46"/>
      <c r="P52" s="46"/>
      <c r="Q52" s="46"/>
      <c r="R52" s="48"/>
      <c r="S52" s="48"/>
      <c r="T52" s="48"/>
      <c r="U52" s="48"/>
      <c r="V52" s="48"/>
      <c r="W52" s="48"/>
      <c r="X52" s="48"/>
      <c r="Y52" s="48"/>
      <c r="Z52" s="48"/>
    </row>
    <row r="53" spans="1:26" ht="15.75" x14ac:dyDescent="0.25">
      <c r="A53" s="83" t="s">
        <v>17</v>
      </c>
      <c r="B53" s="58">
        <f>459*1000</f>
        <v>459000</v>
      </c>
      <c r="C53" s="58">
        <f>474*1000</f>
        <v>474000</v>
      </c>
      <c r="D53" s="58">
        <f>554*1000</f>
        <v>554000</v>
      </c>
      <c r="E53" s="58">
        <f>651*1000</f>
        <v>651000</v>
      </c>
      <c r="F53" s="58">
        <f>510*1000</f>
        <v>510000</v>
      </c>
      <c r="G53" s="58">
        <f>481*1000</f>
        <v>481000</v>
      </c>
      <c r="H53" s="58">
        <v>493000</v>
      </c>
      <c r="I53" s="58">
        <v>481000</v>
      </c>
      <c r="J53" s="58">
        <v>518000</v>
      </c>
      <c r="K53" s="58">
        <v>511000</v>
      </c>
      <c r="L53" s="58">
        <v>505000</v>
      </c>
      <c r="M53" s="58">
        <v>544000</v>
      </c>
      <c r="N53" s="58">
        <v>711554</v>
      </c>
      <c r="O53" s="58">
        <v>431025</v>
      </c>
      <c r="P53" s="58">
        <v>388818</v>
      </c>
      <c r="Q53" s="58">
        <v>947341</v>
      </c>
      <c r="R53" s="58">
        <v>976570</v>
      </c>
      <c r="S53" s="58">
        <v>1018096</v>
      </c>
      <c r="T53" s="58">
        <v>962961</v>
      </c>
      <c r="U53" s="58">
        <v>1124907</v>
      </c>
      <c r="V53" s="58">
        <v>1162887</v>
      </c>
      <c r="W53" s="58">
        <v>1264514</v>
      </c>
      <c r="X53" s="58">
        <v>1131996</v>
      </c>
      <c r="Y53" s="58">
        <v>1345901</v>
      </c>
      <c r="Z53" s="58">
        <v>1050211</v>
      </c>
    </row>
    <row r="54" spans="1:26" ht="15.75" x14ac:dyDescent="0.25">
      <c r="A54" s="83" t="s">
        <v>18</v>
      </c>
      <c r="B54" s="58">
        <f>87209*1000</f>
        <v>87209000</v>
      </c>
      <c r="C54" s="58">
        <f>91633*1000</f>
        <v>91633000</v>
      </c>
      <c r="D54" s="58">
        <f>105917*1000</f>
        <v>105917000</v>
      </c>
      <c r="E54" s="58">
        <f>108470*1000</f>
        <v>108470000</v>
      </c>
      <c r="F54" s="58">
        <f>106416*1000</f>
        <v>106416000</v>
      </c>
      <c r="G54" s="58">
        <f>103681*1000</f>
        <v>103681000</v>
      </c>
      <c r="H54" s="58">
        <v>118392000</v>
      </c>
      <c r="I54" s="58">
        <v>114173000</v>
      </c>
      <c r="J54" s="58">
        <v>123210000</v>
      </c>
      <c r="K54" s="58">
        <v>124476000</v>
      </c>
      <c r="L54" s="58">
        <v>127537000</v>
      </c>
      <c r="M54" s="58">
        <v>128872000</v>
      </c>
      <c r="N54" s="58">
        <v>128510730</v>
      </c>
      <c r="O54" s="58">
        <v>127980436</v>
      </c>
      <c r="P54" s="58">
        <v>131738403</v>
      </c>
      <c r="Q54" s="58">
        <v>130534917</v>
      </c>
      <c r="R54" s="58">
        <v>141628295</v>
      </c>
      <c r="S54" s="58">
        <v>150812752</v>
      </c>
      <c r="T54" s="58">
        <v>154620693</v>
      </c>
      <c r="U54" s="58">
        <v>159627988</v>
      </c>
      <c r="V54" s="58">
        <v>171928562</v>
      </c>
      <c r="W54" s="58">
        <v>172736983</v>
      </c>
      <c r="X54" s="58">
        <v>173908903</v>
      </c>
      <c r="Y54" s="58">
        <v>171687293</v>
      </c>
      <c r="Z54" s="58">
        <v>190829152</v>
      </c>
    </row>
    <row r="55" spans="1:26" x14ac:dyDescent="0.25">
      <c r="A55" s="85" t="s">
        <v>6</v>
      </c>
      <c r="B55" s="44" t="s">
        <v>3</v>
      </c>
      <c r="C55" s="44" t="s">
        <v>3</v>
      </c>
      <c r="D55" s="44" t="s">
        <v>3</v>
      </c>
      <c r="E55" s="44" t="s">
        <v>3</v>
      </c>
      <c r="F55" s="44" t="s">
        <v>3</v>
      </c>
      <c r="G55" s="44" t="s">
        <v>3</v>
      </c>
      <c r="H55" s="44" t="s">
        <v>3</v>
      </c>
      <c r="I55" s="44" t="s">
        <v>3</v>
      </c>
      <c r="J55" s="44" t="s">
        <v>3</v>
      </c>
      <c r="K55" s="44" t="s">
        <v>3</v>
      </c>
      <c r="L55" s="44" t="s">
        <v>3</v>
      </c>
      <c r="M55" s="49" t="s">
        <v>3</v>
      </c>
      <c r="N55" s="49">
        <v>24681049.829999998</v>
      </c>
      <c r="O55" s="49">
        <v>25884145.190000001</v>
      </c>
      <c r="P55" s="49">
        <v>26254090</v>
      </c>
      <c r="Q55" s="49">
        <v>26387401.890000001</v>
      </c>
      <c r="R55" s="49">
        <v>28370442.469999999</v>
      </c>
      <c r="S55" s="49">
        <v>25408892.640000001</v>
      </c>
      <c r="T55" s="49">
        <v>26174375.390944399</v>
      </c>
      <c r="U55" s="49">
        <v>25318252.304761112</v>
      </c>
      <c r="V55" s="49">
        <v>26892133.540738888</v>
      </c>
      <c r="W55" s="49">
        <v>28912443.408138901</v>
      </c>
      <c r="X55" s="49">
        <v>31344593.998033337</v>
      </c>
      <c r="Y55" s="49">
        <v>33627823.062022202</v>
      </c>
      <c r="Z55" s="49">
        <v>36690340.491972223</v>
      </c>
    </row>
    <row r="56" spans="1:26" ht="15.75" x14ac:dyDescent="0.25">
      <c r="A56" s="82" t="s">
        <v>2</v>
      </c>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x14ac:dyDescent="0.25">
      <c r="A57" s="87" t="s">
        <v>18</v>
      </c>
      <c r="B57" s="52" t="s">
        <v>3</v>
      </c>
      <c r="C57" s="52" t="s">
        <v>3</v>
      </c>
      <c r="D57" s="52" t="s">
        <v>3</v>
      </c>
      <c r="E57" s="52" t="s">
        <v>3</v>
      </c>
      <c r="F57" s="52" t="s">
        <v>3</v>
      </c>
      <c r="G57" s="52" t="s">
        <v>3</v>
      </c>
      <c r="H57" s="52" t="s">
        <v>3</v>
      </c>
      <c r="I57" s="52" t="s">
        <v>3</v>
      </c>
      <c r="J57" s="52" t="s">
        <v>3</v>
      </c>
      <c r="K57" s="52" t="s">
        <v>3</v>
      </c>
      <c r="L57" s="52" t="s">
        <v>3</v>
      </c>
      <c r="M57" s="58">
        <v>930000</v>
      </c>
      <c r="N57" s="58">
        <v>3150000</v>
      </c>
      <c r="O57" s="58">
        <v>4400000</v>
      </c>
      <c r="P57" s="58">
        <v>1980000</v>
      </c>
      <c r="Q57" s="58">
        <v>2079600</v>
      </c>
      <c r="R57" s="58">
        <v>605000</v>
      </c>
      <c r="S57" s="58">
        <v>450000</v>
      </c>
      <c r="T57" s="59" t="s">
        <v>32</v>
      </c>
      <c r="U57" s="59" t="s">
        <v>32</v>
      </c>
      <c r="V57" s="59" t="s">
        <v>32</v>
      </c>
      <c r="W57" s="58">
        <v>833962</v>
      </c>
      <c r="X57" s="59" t="s">
        <v>32</v>
      </c>
      <c r="Y57" s="59" t="s">
        <v>32</v>
      </c>
      <c r="Z57" s="59" t="s">
        <v>32</v>
      </c>
    </row>
    <row r="58" spans="1:26" x14ac:dyDescent="0.25">
      <c r="A58" s="85" t="s">
        <v>6</v>
      </c>
      <c r="B58" s="41" t="s">
        <v>3</v>
      </c>
      <c r="C58" s="41" t="s">
        <v>3</v>
      </c>
      <c r="D58" s="41" t="s">
        <v>3</v>
      </c>
      <c r="E58" s="41" t="s">
        <v>3</v>
      </c>
      <c r="F58" s="41" t="s">
        <v>3</v>
      </c>
      <c r="G58" s="41" t="s">
        <v>3</v>
      </c>
      <c r="H58" s="41" t="s">
        <v>3</v>
      </c>
      <c r="I58" s="41" t="s">
        <v>3</v>
      </c>
      <c r="J58" s="41" t="s">
        <v>3</v>
      </c>
      <c r="K58" s="41" t="s">
        <v>3</v>
      </c>
      <c r="L58" s="41" t="s">
        <v>3</v>
      </c>
      <c r="M58" s="41" t="s">
        <v>3</v>
      </c>
      <c r="N58" s="49">
        <v>2428309.17</v>
      </c>
      <c r="O58" s="49">
        <v>938125.90277777798</v>
      </c>
      <c r="P58" s="49">
        <v>391155.42</v>
      </c>
      <c r="Q58" s="49">
        <v>414068.95</v>
      </c>
      <c r="R58" s="49">
        <v>119916.04166666701</v>
      </c>
      <c r="S58" s="49">
        <v>78081.25</v>
      </c>
      <c r="T58" s="49" t="s">
        <v>32</v>
      </c>
      <c r="U58" s="49" t="s">
        <v>32</v>
      </c>
      <c r="V58" s="49" t="s">
        <v>32</v>
      </c>
      <c r="W58" s="49">
        <v>141055.28243055599</v>
      </c>
      <c r="X58" s="49" t="s">
        <v>32</v>
      </c>
      <c r="Y58" s="49" t="s">
        <v>32</v>
      </c>
      <c r="Z58" s="49" t="s">
        <v>32</v>
      </c>
    </row>
    <row r="59" spans="1:26" ht="15.75" x14ac:dyDescent="0.25">
      <c r="A59" s="88" t="s">
        <v>19</v>
      </c>
      <c r="B59" s="66"/>
      <c r="C59" s="66"/>
      <c r="D59" s="66"/>
      <c r="E59" s="66"/>
      <c r="F59" s="66"/>
      <c r="G59" s="66"/>
      <c r="H59" s="66"/>
      <c r="I59" s="66"/>
      <c r="J59" s="66"/>
      <c r="K59" s="67"/>
      <c r="L59" s="67"/>
      <c r="M59" s="66"/>
      <c r="N59" s="66"/>
      <c r="O59" s="54"/>
      <c r="P59" s="54"/>
      <c r="Q59" s="54"/>
      <c r="R59" s="51"/>
      <c r="S59" s="51"/>
      <c r="T59" s="51"/>
      <c r="U59" s="51"/>
      <c r="V59" s="51"/>
      <c r="W59" s="51"/>
      <c r="X59" s="51"/>
      <c r="Y59" s="51"/>
      <c r="Z59" s="51"/>
    </row>
    <row r="60" spans="1:26" ht="15.75" x14ac:dyDescent="0.25">
      <c r="A60" s="82" t="s">
        <v>1</v>
      </c>
      <c r="B60" s="43"/>
      <c r="C60" s="43"/>
      <c r="D60" s="43"/>
      <c r="E60" s="43"/>
      <c r="F60" s="43"/>
      <c r="G60" s="43"/>
      <c r="H60" s="43"/>
      <c r="I60" s="43"/>
      <c r="J60" s="43"/>
      <c r="K60" s="63"/>
      <c r="L60" s="48"/>
      <c r="M60" s="43"/>
      <c r="N60" s="43"/>
      <c r="O60" s="43"/>
      <c r="P60" s="43"/>
      <c r="Q60" s="43"/>
      <c r="R60" s="43"/>
      <c r="S60" s="43"/>
      <c r="T60" s="43"/>
      <c r="U60" s="43"/>
      <c r="V60" s="43"/>
      <c r="W60" s="43"/>
      <c r="X60" s="43"/>
      <c r="Y60" s="43"/>
      <c r="Z60" s="43"/>
    </row>
    <row r="61" spans="1:26" ht="15.75" x14ac:dyDescent="0.25">
      <c r="A61" s="89" t="s">
        <v>20</v>
      </c>
      <c r="B61" s="52" t="s">
        <v>3</v>
      </c>
      <c r="C61" s="52" t="s">
        <v>3</v>
      </c>
      <c r="D61" s="52" t="s">
        <v>3</v>
      </c>
      <c r="E61" s="52" t="s">
        <v>3</v>
      </c>
      <c r="F61" s="52" t="s">
        <v>3</v>
      </c>
      <c r="G61" s="52" t="s">
        <v>3</v>
      </c>
      <c r="H61" s="52" t="s">
        <v>3</v>
      </c>
      <c r="I61" s="52" t="s">
        <v>3</v>
      </c>
      <c r="J61" s="58">
        <v>71050</v>
      </c>
      <c r="K61" s="58">
        <v>72000</v>
      </c>
      <c r="L61" s="58" t="s">
        <v>3</v>
      </c>
      <c r="M61" s="58">
        <v>74000</v>
      </c>
      <c r="N61" s="58">
        <v>72690</v>
      </c>
      <c r="O61" s="58">
        <v>131828</v>
      </c>
      <c r="P61" s="58">
        <v>156734</v>
      </c>
      <c r="Q61" s="58">
        <v>171972</v>
      </c>
      <c r="R61" s="58">
        <v>196067</v>
      </c>
      <c r="S61" s="58">
        <v>221955</v>
      </c>
      <c r="T61" s="58">
        <v>770793</v>
      </c>
      <c r="U61" s="58">
        <v>110504</v>
      </c>
      <c r="V61" s="58">
        <v>117057</v>
      </c>
      <c r="W61" s="58">
        <v>86083</v>
      </c>
      <c r="X61" s="58">
        <v>142659</v>
      </c>
      <c r="Y61" s="58">
        <v>143043</v>
      </c>
      <c r="Z61" s="58">
        <v>139059</v>
      </c>
    </row>
    <row r="62" spans="1:26" ht="15.75" x14ac:dyDescent="0.25">
      <c r="A62" s="87" t="s">
        <v>21</v>
      </c>
      <c r="B62" s="52" t="s">
        <v>3</v>
      </c>
      <c r="C62" s="52" t="s">
        <v>3</v>
      </c>
      <c r="D62" s="52" t="s">
        <v>3</v>
      </c>
      <c r="E62" s="52" t="s">
        <v>3</v>
      </c>
      <c r="F62" s="52" t="s">
        <v>3</v>
      </c>
      <c r="G62" s="52" t="s">
        <v>3</v>
      </c>
      <c r="H62" s="52" t="s">
        <v>3</v>
      </c>
      <c r="I62" s="52" t="s">
        <v>3</v>
      </c>
      <c r="J62" s="59" t="s">
        <v>3</v>
      </c>
      <c r="K62" s="59" t="s">
        <v>3</v>
      </c>
      <c r="L62" s="59" t="s">
        <v>3</v>
      </c>
      <c r="M62" s="58">
        <v>6309000</v>
      </c>
      <c r="N62" s="58">
        <v>7335296</v>
      </c>
      <c r="O62" s="58">
        <v>8778874</v>
      </c>
      <c r="P62" s="58">
        <v>9222660</v>
      </c>
      <c r="Q62" s="58">
        <v>9782884</v>
      </c>
      <c r="R62" s="58">
        <v>9712240</v>
      </c>
      <c r="S62" s="58">
        <v>10647886</v>
      </c>
      <c r="T62" s="58">
        <v>11053746</v>
      </c>
      <c r="U62" s="58">
        <v>10765939</v>
      </c>
      <c r="V62" s="58">
        <v>10871836</v>
      </c>
      <c r="W62" s="58">
        <v>12009423</v>
      </c>
      <c r="X62" s="58">
        <v>19968821</v>
      </c>
      <c r="Y62" s="58">
        <v>21372821</v>
      </c>
      <c r="Z62" s="58">
        <v>19393848</v>
      </c>
    </row>
    <row r="63" spans="1:26" x14ac:dyDescent="0.25">
      <c r="A63" s="85" t="s">
        <v>6</v>
      </c>
      <c r="B63" s="41" t="s">
        <v>3</v>
      </c>
      <c r="C63" s="41" t="s">
        <v>3</v>
      </c>
      <c r="D63" s="41" t="s">
        <v>3</v>
      </c>
      <c r="E63" s="41" t="s">
        <v>3</v>
      </c>
      <c r="F63" s="41" t="s">
        <v>3</v>
      </c>
      <c r="G63" s="41" t="s">
        <v>3</v>
      </c>
      <c r="H63" s="41" t="s">
        <v>3</v>
      </c>
      <c r="I63" s="41" t="s">
        <v>3</v>
      </c>
      <c r="J63" s="41" t="s">
        <v>3</v>
      </c>
      <c r="K63" s="41" t="s">
        <v>3</v>
      </c>
      <c r="L63" s="41" t="s">
        <v>3</v>
      </c>
      <c r="M63" s="41" t="s">
        <v>3</v>
      </c>
      <c r="N63" s="49">
        <v>5251225.74</v>
      </c>
      <c r="O63" s="49">
        <v>7023099.2000000002</v>
      </c>
      <c r="P63" s="49">
        <v>7378128</v>
      </c>
      <c r="Q63" s="49">
        <v>7826307.2000000002</v>
      </c>
      <c r="R63" s="49">
        <v>7769936</v>
      </c>
      <c r="S63" s="49">
        <v>8518308.8000000007</v>
      </c>
      <c r="T63" s="49">
        <v>8842996.8000000007</v>
      </c>
      <c r="U63" s="49">
        <v>8612751.1999999993</v>
      </c>
      <c r="V63" s="49">
        <v>8697468.8000000007</v>
      </c>
      <c r="W63" s="49">
        <v>9607538.4000000004</v>
      </c>
      <c r="X63" s="49">
        <v>15975056.800000001</v>
      </c>
      <c r="Y63" s="49">
        <v>17098256.800000001</v>
      </c>
      <c r="Z63" s="49">
        <v>13575693.599999998</v>
      </c>
    </row>
    <row r="64" spans="1:26" ht="15.75" x14ac:dyDescent="0.25">
      <c r="A64" s="82" t="s">
        <v>2</v>
      </c>
      <c r="B64" s="43"/>
      <c r="C64" s="43"/>
      <c r="D64" s="43"/>
      <c r="E64" s="43"/>
      <c r="F64" s="43"/>
      <c r="G64" s="43"/>
      <c r="H64" s="43"/>
      <c r="I64" s="43"/>
      <c r="J64" s="43"/>
      <c r="K64" s="63"/>
      <c r="L64" s="48"/>
      <c r="M64" s="43"/>
      <c r="N64" s="43"/>
      <c r="O64" s="43"/>
      <c r="P64" s="43"/>
      <c r="Q64" s="43"/>
      <c r="R64" s="43"/>
      <c r="S64" s="43"/>
      <c r="T64" s="43"/>
      <c r="U64" s="43"/>
      <c r="V64" s="43"/>
      <c r="W64" s="43"/>
      <c r="X64" s="43"/>
      <c r="Y64" s="43"/>
      <c r="Z64" s="43"/>
    </row>
    <row r="65" spans="1:26" ht="15.75" x14ac:dyDescent="0.25">
      <c r="A65" s="87" t="s">
        <v>21</v>
      </c>
      <c r="B65" s="52" t="s">
        <v>3</v>
      </c>
      <c r="C65" s="52" t="s">
        <v>3</v>
      </c>
      <c r="D65" s="52" t="s">
        <v>3</v>
      </c>
      <c r="E65" s="52" t="s">
        <v>3</v>
      </c>
      <c r="F65" s="52" t="s">
        <v>3</v>
      </c>
      <c r="G65" s="52" t="s">
        <v>3</v>
      </c>
      <c r="H65" s="52" t="s">
        <v>3</v>
      </c>
      <c r="I65" s="52" t="s">
        <v>3</v>
      </c>
      <c r="J65" s="58">
        <v>4913000</v>
      </c>
      <c r="K65" s="58">
        <v>9208000</v>
      </c>
      <c r="L65" s="58">
        <v>5845000</v>
      </c>
      <c r="M65" s="58">
        <v>6309000</v>
      </c>
      <c r="N65" s="58">
        <v>7335296</v>
      </c>
      <c r="O65" s="58">
        <v>7352300</v>
      </c>
      <c r="P65" s="58">
        <v>6720280</v>
      </c>
      <c r="Q65" s="58">
        <v>6605520</v>
      </c>
      <c r="R65" s="58">
        <v>5465640</v>
      </c>
      <c r="S65" s="58">
        <v>4217762</v>
      </c>
      <c r="T65" s="58">
        <v>5057720</v>
      </c>
      <c r="U65" s="58">
        <v>6605080</v>
      </c>
      <c r="V65" s="58">
        <v>8590850</v>
      </c>
      <c r="W65" s="58">
        <v>8627460</v>
      </c>
      <c r="X65" s="58">
        <v>5779637</v>
      </c>
      <c r="Y65" s="58">
        <v>5294972</v>
      </c>
      <c r="Z65" s="58">
        <v>6687013</v>
      </c>
    </row>
    <row r="66" spans="1:26" x14ac:dyDescent="0.25">
      <c r="A66" s="85" t="s">
        <v>22</v>
      </c>
      <c r="B66" s="41" t="s">
        <v>3</v>
      </c>
      <c r="C66" s="41" t="s">
        <v>3</v>
      </c>
      <c r="D66" s="41" t="s">
        <v>3</v>
      </c>
      <c r="E66" s="41" t="s">
        <v>3</v>
      </c>
      <c r="F66" s="41" t="s">
        <v>3</v>
      </c>
      <c r="G66" s="41" t="s">
        <v>3</v>
      </c>
      <c r="H66" s="41" t="s">
        <v>3</v>
      </c>
      <c r="I66" s="41" t="s">
        <v>3</v>
      </c>
      <c r="J66" s="41" t="s">
        <v>3</v>
      </c>
      <c r="K66" s="41" t="s">
        <v>3</v>
      </c>
      <c r="L66" s="41" t="s">
        <v>3</v>
      </c>
      <c r="M66" s="41" t="s">
        <v>3</v>
      </c>
      <c r="N66" s="49">
        <v>5251.2257399999999</v>
      </c>
      <c r="O66" s="49">
        <v>5881840</v>
      </c>
      <c r="P66" s="49">
        <v>5376224</v>
      </c>
      <c r="Q66" s="49">
        <v>5284416</v>
      </c>
      <c r="R66" s="49">
        <v>4372512</v>
      </c>
      <c r="S66" s="49">
        <v>3374209.6</v>
      </c>
      <c r="T66" s="49">
        <v>4046176</v>
      </c>
      <c r="U66" s="49">
        <v>5284064</v>
      </c>
      <c r="V66" s="49">
        <v>6872680</v>
      </c>
      <c r="W66" s="49">
        <v>6901968</v>
      </c>
      <c r="X66" s="49">
        <v>4623709.5999999996</v>
      </c>
      <c r="Y66" s="49">
        <v>4235977.5999999996</v>
      </c>
      <c r="Z66" s="49">
        <v>5349610.4000000004</v>
      </c>
    </row>
    <row r="67" spans="1:26" ht="15.75" x14ac:dyDescent="0.25">
      <c r="A67" s="88" t="s">
        <v>23</v>
      </c>
      <c r="B67" s="54"/>
      <c r="C67" s="54"/>
      <c r="D67" s="54"/>
      <c r="E67" s="54"/>
      <c r="F67" s="54"/>
      <c r="G67" s="53"/>
      <c r="H67" s="53"/>
      <c r="I67" s="53"/>
      <c r="J67" s="53"/>
      <c r="K67" s="53"/>
      <c r="L67" s="53"/>
      <c r="M67" s="53"/>
      <c r="N67" s="53"/>
      <c r="O67" s="53"/>
      <c r="P67" s="53"/>
      <c r="Q67" s="53"/>
      <c r="R67" s="53"/>
      <c r="S67" s="53"/>
      <c r="T67" s="53"/>
      <c r="U67" s="53"/>
      <c r="V67" s="53"/>
      <c r="W67" s="53"/>
      <c r="X67" s="53"/>
      <c r="Y67" s="53"/>
      <c r="Z67" s="53"/>
    </row>
    <row r="68" spans="1:26" ht="15.75" x14ac:dyDescent="0.25">
      <c r="A68" s="90" t="s">
        <v>24</v>
      </c>
      <c r="B68" s="54"/>
      <c r="C68" s="68"/>
      <c r="D68" s="54"/>
      <c r="E68" s="54"/>
      <c r="F68" s="54"/>
      <c r="G68" s="53"/>
      <c r="H68" s="53"/>
      <c r="I68" s="53"/>
      <c r="J68" s="53"/>
      <c r="K68" s="53"/>
      <c r="L68" s="53"/>
      <c r="M68" s="53"/>
      <c r="N68" s="53"/>
      <c r="O68" s="53"/>
      <c r="P68" s="53"/>
      <c r="Q68" s="53"/>
      <c r="R68" s="53"/>
      <c r="S68" s="53"/>
      <c r="T68" s="53"/>
      <c r="U68" s="53"/>
      <c r="V68" s="53"/>
      <c r="W68" s="53"/>
      <c r="X68" s="53"/>
      <c r="Y68" s="53"/>
      <c r="Z68" s="53"/>
    </row>
    <row r="69" spans="1:26" s="32" customFormat="1" ht="15.75" x14ac:dyDescent="0.25">
      <c r="A69" s="83" t="s">
        <v>11</v>
      </c>
      <c r="B69" s="50" t="s">
        <v>3</v>
      </c>
      <c r="C69" s="50" t="s">
        <v>3</v>
      </c>
      <c r="D69" s="50" t="s">
        <v>3</v>
      </c>
      <c r="E69" s="50" t="s">
        <v>3</v>
      </c>
      <c r="F69" s="50" t="s">
        <v>3</v>
      </c>
      <c r="G69" s="50" t="s">
        <v>3</v>
      </c>
      <c r="H69" s="50" t="s">
        <v>3</v>
      </c>
      <c r="I69" s="50" t="s">
        <v>3</v>
      </c>
      <c r="J69" s="50" t="s">
        <v>3</v>
      </c>
      <c r="K69" s="50" t="s">
        <v>3</v>
      </c>
      <c r="L69" s="50" t="s">
        <v>3</v>
      </c>
      <c r="M69" s="50" t="s">
        <v>3</v>
      </c>
      <c r="N69" s="50" t="s">
        <v>3</v>
      </c>
      <c r="O69" s="58">
        <v>118134</v>
      </c>
      <c r="P69" s="58">
        <v>64474</v>
      </c>
      <c r="Q69" s="58">
        <v>120500</v>
      </c>
      <c r="R69" s="58">
        <v>88958</v>
      </c>
      <c r="S69" s="58">
        <v>78178</v>
      </c>
      <c r="T69" s="58">
        <v>53423</v>
      </c>
      <c r="U69" s="58">
        <v>100545</v>
      </c>
      <c r="V69" s="58">
        <v>67557</v>
      </c>
      <c r="W69" s="58">
        <v>92605</v>
      </c>
      <c r="X69" s="58">
        <v>120936</v>
      </c>
      <c r="Y69" s="58">
        <v>84524</v>
      </c>
      <c r="Z69" s="58">
        <v>38225</v>
      </c>
    </row>
    <row r="70" spans="1:26" x14ac:dyDescent="0.25">
      <c r="A70" s="85" t="s">
        <v>6</v>
      </c>
      <c r="B70" s="41" t="s">
        <v>3</v>
      </c>
      <c r="C70" s="41" t="s">
        <v>3</v>
      </c>
      <c r="D70" s="41" t="s">
        <v>3</v>
      </c>
      <c r="E70" s="41" t="s">
        <v>3</v>
      </c>
      <c r="F70" s="41" t="s">
        <v>3</v>
      </c>
      <c r="G70" s="41" t="s">
        <v>3</v>
      </c>
      <c r="H70" s="41" t="s">
        <v>3</v>
      </c>
      <c r="I70" s="41" t="s">
        <v>3</v>
      </c>
      <c r="J70" s="41" t="s">
        <v>3</v>
      </c>
      <c r="K70" s="41" t="s">
        <v>3</v>
      </c>
      <c r="L70" s="41" t="s">
        <v>3</v>
      </c>
      <c r="M70" s="41" t="s">
        <v>3</v>
      </c>
      <c r="N70" s="41" t="s">
        <v>3</v>
      </c>
      <c r="O70" s="49">
        <v>59067</v>
      </c>
      <c r="P70" s="49">
        <v>32237</v>
      </c>
      <c r="Q70" s="49">
        <v>60250</v>
      </c>
      <c r="R70" s="49">
        <v>44479</v>
      </c>
      <c r="S70" s="49">
        <v>39089</v>
      </c>
      <c r="T70" s="49">
        <v>26711.5</v>
      </c>
      <c r="U70" s="49">
        <v>50272.5</v>
      </c>
      <c r="V70" s="49">
        <v>891752.39999999991</v>
      </c>
      <c r="W70" s="49">
        <v>46302.5</v>
      </c>
      <c r="X70" s="49">
        <v>60468</v>
      </c>
      <c r="Y70" s="49">
        <v>42262</v>
      </c>
      <c r="Z70" s="49">
        <v>19112.5</v>
      </c>
    </row>
    <row r="71" spans="1:26" ht="15.75" x14ac:dyDescent="0.25">
      <c r="A71" s="90" t="s">
        <v>25</v>
      </c>
      <c r="B71" s="51"/>
      <c r="C71" s="51"/>
      <c r="D71" s="51"/>
      <c r="E71" s="51"/>
      <c r="F71" s="51"/>
      <c r="G71" s="51"/>
      <c r="H71" s="51"/>
      <c r="I71" s="51"/>
      <c r="J71" s="51"/>
      <c r="K71" s="51"/>
      <c r="L71" s="51"/>
      <c r="M71" s="51"/>
      <c r="N71" s="51"/>
      <c r="O71" s="54"/>
      <c r="P71" s="68"/>
      <c r="Q71" s="54"/>
      <c r="R71" s="54"/>
      <c r="S71" s="54"/>
      <c r="T71" s="54"/>
      <c r="U71" s="54"/>
      <c r="V71" s="54"/>
      <c r="W71" s="54"/>
      <c r="X71" s="58"/>
      <c r="Y71" s="58"/>
      <c r="Z71" s="58"/>
    </row>
    <row r="72" spans="1:26" s="32" customFormat="1" ht="15.75" x14ac:dyDescent="0.25">
      <c r="A72" s="83" t="s">
        <v>11</v>
      </c>
      <c r="B72" s="50" t="s">
        <v>3</v>
      </c>
      <c r="C72" s="50" t="s">
        <v>3</v>
      </c>
      <c r="D72" s="50" t="s">
        <v>3</v>
      </c>
      <c r="E72" s="50" t="s">
        <v>3</v>
      </c>
      <c r="F72" s="50" t="s">
        <v>3</v>
      </c>
      <c r="G72" s="50" t="s">
        <v>3</v>
      </c>
      <c r="H72" s="50" t="s">
        <v>3</v>
      </c>
      <c r="I72" s="50" t="s">
        <v>3</v>
      </c>
      <c r="J72" s="50" t="s">
        <v>3</v>
      </c>
      <c r="K72" s="50" t="s">
        <v>3</v>
      </c>
      <c r="L72" s="50" t="s">
        <v>3</v>
      </c>
      <c r="M72" s="50" t="s">
        <v>3</v>
      </c>
      <c r="N72" s="50" t="s">
        <v>3</v>
      </c>
      <c r="O72" s="58">
        <v>310892</v>
      </c>
      <c r="P72" s="58">
        <v>618984</v>
      </c>
      <c r="Q72" s="58">
        <v>615403</v>
      </c>
      <c r="R72" s="58">
        <v>674050</v>
      </c>
      <c r="S72" s="58">
        <v>892985</v>
      </c>
      <c r="T72" s="58">
        <v>645840</v>
      </c>
      <c r="U72" s="58">
        <v>732328</v>
      </c>
      <c r="V72" s="58">
        <v>25043</v>
      </c>
      <c r="W72" s="58">
        <v>689057</v>
      </c>
      <c r="X72" s="95">
        <v>558176</v>
      </c>
      <c r="Y72" s="95">
        <v>435130</v>
      </c>
      <c r="Z72" s="95">
        <v>301848</v>
      </c>
    </row>
    <row r="73" spans="1:26" ht="15.75" x14ac:dyDescent="0.25">
      <c r="A73" s="85" t="s">
        <v>6</v>
      </c>
      <c r="B73" s="41" t="s">
        <v>3</v>
      </c>
      <c r="C73" s="41" t="s">
        <v>3</v>
      </c>
      <c r="D73" s="41" t="s">
        <v>3</v>
      </c>
      <c r="E73" s="41" t="s">
        <v>3</v>
      </c>
      <c r="F73" s="41" t="s">
        <v>3</v>
      </c>
      <c r="G73" s="41" t="s">
        <v>3</v>
      </c>
      <c r="H73" s="41" t="s">
        <v>3</v>
      </c>
      <c r="I73" s="41" t="s">
        <v>3</v>
      </c>
      <c r="J73" s="41" t="s">
        <v>3</v>
      </c>
      <c r="K73" s="41" t="s">
        <v>3</v>
      </c>
      <c r="L73" s="41" t="s">
        <v>3</v>
      </c>
      <c r="M73" s="41" t="s">
        <v>3</v>
      </c>
      <c r="N73" s="41" t="s">
        <v>3</v>
      </c>
      <c r="O73" s="49">
        <v>93267.6</v>
      </c>
      <c r="P73" s="49">
        <v>185695.2</v>
      </c>
      <c r="Q73" s="49">
        <v>184620.9</v>
      </c>
      <c r="R73" s="49">
        <v>202215</v>
      </c>
      <c r="S73" s="49">
        <v>267895.5</v>
      </c>
      <c r="T73" s="49">
        <v>193752</v>
      </c>
      <c r="U73" s="49">
        <v>219698.4</v>
      </c>
      <c r="V73" s="49">
        <v>175301</v>
      </c>
      <c r="W73" s="49">
        <v>206717.1</v>
      </c>
      <c r="X73" s="96">
        <v>167452.79999999999</v>
      </c>
      <c r="Y73" s="96">
        <v>130539</v>
      </c>
      <c r="Z73" s="96">
        <v>150924</v>
      </c>
    </row>
    <row r="74" spans="1:26" ht="15.75" x14ac:dyDescent="0.25">
      <c r="A74" s="90" t="s">
        <v>26</v>
      </c>
      <c r="B74" s="51"/>
      <c r="C74" s="51"/>
      <c r="D74" s="51"/>
      <c r="E74" s="51"/>
      <c r="F74" s="51"/>
      <c r="G74" s="51"/>
      <c r="H74" s="51"/>
      <c r="I74" s="51"/>
      <c r="J74" s="51"/>
      <c r="K74" s="51"/>
      <c r="L74" s="51"/>
      <c r="M74" s="51"/>
      <c r="N74" s="51"/>
      <c r="O74" s="54"/>
      <c r="P74" s="68"/>
      <c r="Q74" s="54"/>
      <c r="R74" s="54"/>
      <c r="S74" s="54"/>
      <c r="T74" s="54"/>
      <c r="U74" s="54"/>
      <c r="V74" s="54"/>
      <c r="W74" s="54"/>
      <c r="X74" s="49"/>
      <c r="Y74" s="49"/>
      <c r="Z74" s="49"/>
    </row>
    <row r="75" spans="1:26" s="32" customFormat="1" ht="15.75" x14ac:dyDescent="0.25">
      <c r="A75" s="83" t="s">
        <v>11</v>
      </c>
      <c r="B75" s="50" t="s">
        <v>3</v>
      </c>
      <c r="C75" s="50" t="s">
        <v>3</v>
      </c>
      <c r="D75" s="50" t="s">
        <v>3</v>
      </c>
      <c r="E75" s="50" t="s">
        <v>3</v>
      </c>
      <c r="F75" s="50" t="s">
        <v>3</v>
      </c>
      <c r="G75" s="50" t="s">
        <v>3</v>
      </c>
      <c r="H75" s="50" t="s">
        <v>3</v>
      </c>
      <c r="I75" s="50" t="s">
        <v>3</v>
      </c>
      <c r="J75" s="50" t="s">
        <v>3</v>
      </c>
      <c r="K75" s="50" t="s">
        <v>3</v>
      </c>
      <c r="L75" s="50" t="s">
        <v>3</v>
      </c>
      <c r="M75" s="50" t="s">
        <v>3</v>
      </c>
      <c r="N75" s="50" t="s">
        <v>3</v>
      </c>
      <c r="O75" s="58">
        <v>77589</v>
      </c>
      <c r="P75" s="58">
        <v>69244</v>
      </c>
      <c r="Q75" s="58">
        <v>441941</v>
      </c>
      <c r="R75" s="58">
        <v>558838</v>
      </c>
      <c r="S75" s="58">
        <v>592583</v>
      </c>
      <c r="T75" s="58">
        <v>525390</v>
      </c>
      <c r="U75" s="58">
        <v>560117</v>
      </c>
      <c r="V75" s="58">
        <v>493307</v>
      </c>
      <c r="W75" s="58">
        <v>418240</v>
      </c>
      <c r="X75" s="58">
        <v>435385</v>
      </c>
      <c r="Y75" s="58">
        <v>377081</v>
      </c>
      <c r="Z75" s="58">
        <v>339343</v>
      </c>
    </row>
    <row r="76" spans="1:26" x14ac:dyDescent="0.25">
      <c r="A76" s="85" t="s">
        <v>6</v>
      </c>
      <c r="B76" s="41" t="s">
        <v>3</v>
      </c>
      <c r="C76" s="41" t="s">
        <v>3</v>
      </c>
      <c r="D76" s="41" t="s">
        <v>3</v>
      </c>
      <c r="E76" s="41" t="s">
        <v>3</v>
      </c>
      <c r="F76" s="41" t="s">
        <v>3</v>
      </c>
      <c r="G76" s="41" t="s">
        <v>3</v>
      </c>
      <c r="H76" s="41" t="s">
        <v>3</v>
      </c>
      <c r="I76" s="41" t="s">
        <v>3</v>
      </c>
      <c r="J76" s="41" t="s">
        <v>3</v>
      </c>
      <c r="K76" s="41" t="s">
        <v>3</v>
      </c>
      <c r="L76" s="41" t="s">
        <v>3</v>
      </c>
      <c r="M76" s="41" t="s">
        <v>3</v>
      </c>
      <c r="N76" s="41" t="s">
        <v>3</v>
      </c>
      <c r="O76" s="49">
        <v>11681.5</v>
      </c>
      <c r="P76" s="49">
        <v>10204.200000000001</v>
      </c>
      <c r="Q76" s="49">
        <v>46731.9</v>
      </c>
      <c r="R76" s="49">
        <v>65384.4</v>
      </c>
      <c r="S76" s="49">
        <v>68186.100000000006</v>
      </c>
      <c r="T76" s="49">
        <v>57784.6</v>
      </c>
      <c r="U76" s="49">
        <v>59655.299999999996</v>
      </c>
      <c r="V76" s="49">
        <v>53852.9</v>
      </c>
      <c r="W76" s="49">
        <v>44833.8</v>
      </c>
      <c r="X76" s="49">
        <v>45886.1</v>
      </c>
      <c r="Y76" s="49">
        <v>39248.699999999997</v>
      </c>
      <c r="Z76" s="49">
        <v>51708</v>
      </c>
    </row>
    <row r="77" spans="1:26" ht="15.75" x14ac:dyDescent="0.25">
      <c r="A77" s="16" t="s">
        <v>27</v>
      </c>
      <c r="B77" s="19"/>
      <c r="C77" s="19"/>
      <c r="D77" s="39"/>
      <c r="E77" s="51"/>
      <c r="F77" s="51"/>
      <c r="G77" s="51"/>
      <c r="H77" s="51"/>
      <c r="I77" s="51"/>
      <c r="J77" s="51"/>
      <c r="K77" s="51"/>
      <c r="L77" s="51"/>
      <c r="M77" s="51"/>
      <c r="N77" s="51"/>
      <c r="O77" s="54"/>
      <c r="P77" s="54"/>
      <c r="Q77" s="54"/>
      <c r="R77" s="54"/>
      <c r="S77" s="54"/>
      <c r="T77" s="54"/>
      <c r="U77" s="54"/>
      <c r="V77" s="54"/>
      <c r="W77" s="54"/>
      <c r="X77" s="54"/>
      <c r="Y77" s="54"/>
      <c r="Z77" s="54"/>
    </row>
    <row r="78" spans="1:26" ht="15.75" x14ac:dyDescent="0.25">
      <c r="A78" s="18" t="s">
        <v>28</v>
      </c>
      <c r="B78" s="20"/>
      <c r="C78" s="20"/>
      <c r="D78" s="56"/>
      <c r="E78" s="69"/>
      <c r="F78" s="69"/>
      <c r="G78" s="69"/>
      <c r="H78" s="69"/>
      <c r="I78" s="69"/>
      <c r="J78" s="69"/>
      <c r="K78" s="69"/>
      <c r="L78" s="69"/>
      <c r="M78" s="69"/>
      <c r="N78" s="69"/>
      <c r="O78" s="55"/>
      <c r="P78" s="55"/>
      <c r="Q78" s="55"/>
      <c r="R78" s="55"/>
      <c r="S78" s="55"/>
      <c r="T78" s="55"/>
      <c r="U78" s="55"/>
      <c r="V78" s="55"/>
      <c r="W78" s="55"/>
      <c r="X78" s="55"/>
      <c r="Y78" s="55"/>
      <c r="Z78" s="55"/>
    </row>
    <row r="79" spans="1:26" s="32" customFormat="1" ht="15.75" x14ac:dyDescent="0.25">
      <c r="A79" s="17" t="s">
        <v>11</v>
      </c>
      <c r="B79" s="31" t="s">
        <v>3</v>
      </c>
      <c r="C79" s="31" t="s">
        <v>3</v>
      </c>
      <c r="D79" s="37" t="s">
        <v>3</v>
      </c>
      <c r="E79" s="50" t="s">
        <v>3</v>
      </c>
      <c r="F79" s="50" t="s">
        <v>3</v>
      </c>
      <c r="G79" s="50" t="s">
        <v>3</v>
      </c>
      <c r="H79" s="50" t="s">
        <v>3</v>
      </c>
      <c r="I79" s="50" t="s">
        <v>3</v>
      </c>
      <c r="J79" s="50" t="s">
        <v>3</v>
      </c>
      <c r="K79" s="50" t="s">
        <v>3</v>
      </c>
      <c r="L79" s="50" t="s">
        <v>3</v>
      </c>
      <c r="M79" s="50" t="s">
        <v>3</v>
      </c>
      <c r="N79" s="50" t="s">
        <v>3</v>
      </c>
      <c r="O79" s="58">
        <v>14362</v>
      </c>
      <c r="P79" s="58">
        <v>57914</v>
      </c>
      <c r="Q79" s="58">
        <v>30553</v>
      </c>
      <c r="R79" s="58">
        <v>25971</v>
      </c>
      <c r="S79" s="58">
        <v>43265</v>
      </c>
      <c r="T79" s="58">
        <v>45446</v>
      </c>
      <c r="U79" s="58">
        <v>44608.5</v>
      </c>
      <c r="V79" s="58">
        <v>67557</v>
      </c>
      <c r="W79" s="58">
        <v>82742</v>
      </c>
      <c r="X79" s="58">
        <v>95399</v>
      </c>
      <c r="Y79" s="58">
        <v>72116</v>
      </c>
      <c r="Z79" s="58">
        <v>54100</v>
      </c>
    </row>
    <row r="80" spans="1:26" x14ac:dyDescent="0.25">
      <c r="A80" s="13" t="s">
        <v>6</v>
      </c>
      <c r="B80" s="15" t="s">
        <v>3</v>
      </c>
      <c r="C80" s="15" t="s">
        <v>3</v>
      </c>
      <c r="D80" s="38" t="s">
        <v>3</v>
      </c>
      <c r="E80" s="41" t="s">
        <v>3</v>
      </c>
      <c r="F80" s="41" t="s">
        <v>3</v>
      </c>
      <c r="G80" s="41" t="s">
        <v>3</v>
      </c>
      <c r="H80" s="41" t="s">
        <v>3</v>
      </c>
      <c r="I80" s="41" t="s">
        <v>3</v>
      </c>
      <c r="J80" s="41" t="s">
        <v>3</v>
      </c>
      <c r="K80" s="41" t="s">
        <v>3</v>
      </c>
      <c r="L80" s="41" t="s">
        <v>3</v>
      </c>
      <c r="M80" s="41" t="s">
        <v>3</v>
      </c>
      <c r="N80" s="41" t="s">
        <v>3</v>
      </c>
      <c r="O80" s="49">
        <v>198195.6</v>
      </c>
      <c r="P80" s="49">
        <v>764464.8</v>
      </c>
      <c r="Q80" s="49">
        <v>403299.6</v>
      </c>
      <c r="R80" s="49">
        <v>342817.2</v>
      </c>
      <c r="S80" s="49">
        <v>571098</v>
      </c>
      <c r="T80" s="49">
        <v>599887.19999999995</v>
      </c>
      <c r="U80" s="49">
        <v>588832.19999999995</v>
      </c>
      <c r="V80" s="49">
        <v>891752.39999999991</v>
      </c>
      <c r="W80" s="49">
        <v>1092194.3999999999</v>
      </c>
      <c r="X80" s="49">
        <v>1259266.7999999998</v>
      </c>
      <c r="Y80" s="49">
        <v>951931.2</v>
      </c>
      <c r="Z80" s="49">
        <v>779040</v>
      </c>
    </row>
    <row r="81" spans="1:26" ht="15.75" x14ac:dyDescent="0.25">
      <c r="A81" s="18" t="s">
        <v>29</v>
      </c>
      <c r="B81" s="20"/>
      <c r="C81" s="20"/>
      <c r="D81" s="56"/>
      <c r="E81" s="69"/>
      <c r="F81" s="69"/>
      <c r="G81" s="69"/>
      <c r="H81" s="69"/>
      <c r="I81" s="69"/>
      <c r="J81" s="69"/>
      <c r="K81" s="69"/>
      <c r="L81" s="69"/>
      <c r="M81" s="69"/>
      <c r="N81" s="69"/>
      <c r="O81" s="55"/>
      <c r="P81" s="55"/>
      <c r="Q81" s="55"/>
      <c r="R81" s="55"/>
      <c r="S81" s="55"/>
      <c r="T81" s="55"/>
      <c r="U81" s="55"/>
      <c r="V81" s="55"/>
      <c r="W81" s="55"/>
      <c r="X81" s="55"/>
      <c r="Y81" s="55"/>
      <c r="Z81" s="55"/>
    </row>
    <row r="82" spans="1:26" s="32" customFormat="1" ht="15.75" x14ac:dyDescent="0.25">
      <c r="A82" s="17" t="s">
        <v>11</v>
      </c>
      <c r="B82" s="31" t="s">
        <v>3</v>
      </c>
      <c r="C82" s="31" t="s">
        <v>3</v>
      </c>
      <c r="D82" s="37" t="s">
        <v>3</v>
      </c>
      <c r="E82" s="50" t="s">
        <v>3</v>
      </c>
      <c r="F82" s="50" t="s">
        <v>3</v>
      </c>
      <c r="G82" s="50" t="s">
        <v>3</v>
      </c>
      <c r="H82" s="50" t="s">
        <v>3</v>
      </c>
      <c r="I82" s="50" t="s">
        <v>3</v>
      </c>
      <c r="J82" s="50" t="s">
        <v>3</v>
      </c>
      <c r="K82" s="50" t="s">
        <v>3</v>
      </c>
      <c r="L82" s="50" t="s">
        <v>3</v>
      </c>
      <c r="M82" s="50" t="s">
        <v>3</v>
      </c>
      <c r="N82" s="50" t="s">
        <v>3</v>
      </c>
      <c r="O82" s="58">
        <v>65211</v>
      </c>
      <c r="P82" s="58">
        <v>51778</v>
      </c>
      <c r="Q82" s="58">
        <v>64623</v>
      </c>
      <c r="R82" s="58">
        <v>83097</v>
      </c>
      <c r="S82" s="58">
        <v>98249</v>
      </c>
      <c r="T82" s="58">
        <v>145587</v>
      </c>
      <c r="U82" s="58">
        <v>192037</v>
      </c>
      <c r="V82" s="58">
        <v>168981</v>
      </c>
      <c r="W82" s="58">
        <v>357888</v>
      </c>
      <c r="X82" s="58">
        <v>306947</v>
      </c>
      <c r="Y82" s="58">
        <v>176308</v>
      </c>
      <c r="Z82" s="58">
        <v>119892</v>
      </c>
    </row>
    <row r="83" spans="1:26" x14ac:dyDescent="0.25">
      <c r="A83" s="13" t="s">
        <v>6</v>
      </c>
      <c r="B83" s="15" t="s">
        <v>3</v>
      </c>
      <c r="C83" s="15" t="s">
        <v>3</v>
      </c>
      <c r="D83" s="38" t="s">
        <v>3</v>
      </c>
      <c r="E83" s="41" t="s">
        <v>3</v>
      </c>
      <c r="F83" s="41" t="s">
        <v>3</v>
      </c>
      <c r="G83" s="41" t="s">
        <v>3</v>
      </c>
      <c r="H83" s="41" t="s">
        <v>3</v>
      </c>
      <c r="I83" s="41" t="s">
        <v>3</v>
      </c>
      <c r="J83" s="41" t="s">
        <v>3</v>
      </c>
      <c r="K83" s="41" t="s">
        <v>3</v>
      </c>
      <c r="L83" s="41" t="s">
        <v>3</v>
      </c>
      <c r="M83" s="41" t="s">
        <v>3</v>
      </c>
      <c r="N83" s="41" t="s">
        <v>3</v>
      </c>
      <c r="O83" s="49">
        <v>309100.14</v>
      </c>
      <c r="P83" s="49">
        <v>245427.72</v>
      </c>
      <c r="Q83" s="49">
        <v>303313.02</v>
      </c>
      <c r="R83" s="49">
        <v>393879.78</v>
      </c>
      <c r="S83" s="49">
        <v>465700.26</v>
      </c>
      <c r="T83" s="49">
        <v>690082.38</v>
      </c>
      <c r="U83" s="49">
        <v>910255.38</v>
      </c>
      <c r="V83" s="49">
        <v>800969.94</v>
      </c>
      <c r="W83" s="49">
        <v>1696389.1200000001</v>
      </c>
      <c r="X83" s="49">
        <v>1454928.78</v>
      </c>
      <c r="Y83" s="49">
        <v>835699.92</v>
      </c>
      <c r="Z83" s="49">
        <v>568288.08000000007</v>
      </c>
    </row>
    <row r="84" spans="1:26" ht="15.75" x14ac:dyDescent="0.25">
      <c r="A84" s="18" t="s">
        <v>26</v>
      </c>
      <c r="B84" s="20"/>
      <c r="C84" s="20"/>
      <c r="D84" s="56"/>
      <c r="E84" s="69"/>
      <c r="F84" s="69"/>
      <c r="G84" s="69"/>
      <c r="H84" s="69"/>
      <c r="I84" s="69"/>
      <c r="J84" s="69"/>
      <c r="K84" s="69"/>
      <c r="L84" s="69"/>
      <c r="M84" s="69"/>
      <c r="N84" s="69"/>
      <c r="O84" s="55"/>
      <c r="P84" s="55"/>
      <c r="Q84" s="55"/>
      <c r="R84" s="55"/>
      <c r="S84" s="55"/>
      <c r="T84" s="55"/>
      <c r="U84" s="55"/>
      <c r="V84" s="55"/>
      <c r="W84" s="55"/>
      <c r="X84" s="55"/>
      <c r="Y84" s="55"/>
      <c r="Z84" s="55"/>
    </row>
    <row r="85" spans="1:26" s="32" customFormat="1" ht="15.75" x14ac:dyDescent="0.25">
      <c r="A85" s="14" t="s">
        <v>11</v>
      </c>
      <c r="B85" s="31" t="s">
        <v>3</v>
      </c>
      <c r="C85" s="31" t="s">
        <v>3</v>
      </c>
      <c r="D85" s="37" t="s">
        <v>3</v>
      </c>
      <c r="E85" s="50" t="s">
        <v>3</v>
      </c>
      <c r="F85" s="50" t="s">
        <v>3</v>
      </c>
      <c r="G85" s="50" t="s">
        <v>3</v>
      </c>
      <c r="H85" s="50" t="s">
        <v>3</v>
      </c>
      <c r="I85" s="50" t="s">
        <v>3</v>
      </c>
      <c r="J85" s="50" t="s">
        <v>3</v>
      </c>
      <c r="K85" s="50" t="s">
        <v>3</v>
      </c>
      <c r="L85" s="50" t="s">
        <v>3</v>
      </c>
      <c r="M85" s="50" t="s">
        <v>3</v>
      </c>
      <c r="N85" s="50" t="s">
        <v>3</v>
      </c>
      <c r="O85" s="58">
        <v>11799</v>
      </c>
      <c r="P85" s="58">
        <v>26093</v>
      </c>
      <c r="Q85" s="58">
        <v>89364</v>
      </c>
      <c r="R85" s="58">
        <v>81016</v>
      </c>
      <c r="S85" s="58">
        <v>99033</v>
      </c>
      <c r="T85" s="58">
        <v>133078</v>
      </c>
      <c r="U85" s="58">
        <v>138628.55555555556</v>
      </c>
      <c r="V85" s="58">
        <v>161720</v>
      </c>
      <c r="W85" s="58">
        <v>141055</v>
      </c>
      <c r="X85" s="58">
        <v>126491</v>
      </c>
      <c r="Y85" s="58">
        <v>88573</v>
      </c>
      <c r="Z85" s="58">
        <v>110352</v>
      </c>
    </row>
    <row r="86" spans="1:26" x14ac:dyDescent="0.25">
      <c r="A86" s="13" t="s">
        <v>6</v>
      </c>
      <c r="B86" s="15" t="s">
        <v>3</v>
      </c>
      <c r="C86" s="15" t="s">
        <v>3</v>
      </c>
      <c r="D86" s="38" t="s">
        <v>3</v>
      </c>
      <c r="E86" s="41" t="s">
        <v>3</v>
      </c>
      <c r="F86" s="41" t="s">
        <v>3</v>
      </c>
      <c r="G86" s="41" t="s">
        <v>3</v>
      </c>
      <c r="H86" s="41" t="s">
        <v>3</v>
      </c>
      <c r="I86" s="41" t="s">
        <v>3</v>
      </c>
      <c r="J86" s="41" t="s">
        <v>3</v>
      </c>
      <c r="K86" s="41" t="s">
        <v>3</v>
      </c>
      <c r="L86" s="41" t="s">
        <v>3</v>
      </c>
      <c r="M86" s="41" t="s">
        <v>3</v>
      </c>
      <c r="N86" s="41" t="s">
        <v>3</v>
      </c>
      <c r="O86" s="49">
        <v>80550.94</v>
      </c>
      <c r="P86" s="49">
        <v>86306.81</v>
      </c>
      <c r="Q86" s="49">
        <v>244448.19</v>
      </c>
      <c r="R86" s="49">
        <v>234429.44</v>
      </c>
      <c r="S86" s="49">
        <v>414290.83</v>
      </c>
      <c r="T86" s="49">
        <v>725440</v>
      </c>
      <c r="U86" s="49">
        <v>701690.91333333345</v>
      </c>
      <c r="V86" s="49">
        <v>828858.75</v>
      </c>
      <c r="W86" s="49">
        <v>692350.9</v>
      </c>
      <c r="X86" s="49">
        <v>671252.8</v>
      </c>
      <c r="Y86" s="49">
        <v>308486.46000000002</v>
      </c>
      <c r="Z86" s="49">
        <v>679021.63549999997</v>
      </c>
    </row>
    <row r="87" spans="1:26" x14ac:dyDescent="0.25">
      <c r="A87" s="21"/>
      <c r="B87" s="2"/>
      <c r="C87" s="2"/>
      <c r="D87" s="2"/>
      <c r="E87" s="2"/>
      <c r="F87" s="2"/>
      <c r="G87" s="2"/>
      <c r="H87" s="2"/>
      <c r="I87" s="2"/>
      <c r="J87" s="2"/>
      <c r="K87" s="2"/>
      <c r="L87" s="2"/>
      <c r="M87" s="2"/>
      <c r="N87" s="2"/>
      <c r="O87" s="2"/>
      <c r="P87" s="2"/>
      <c r="Q87" s="2"/>
      <c r="R87" s="2"/>
      <c r="S87" s="2"/>
      <c r="T87" s="2"/>
      <c r="U87" s="2"/>
    </row>
    <row r="88" spans="1:26" x14ac:dyDescent="0.25">
      <c r="A88" s="22" t="s">
        <v>30</v>
      </c>
      <c r="B88" s="23"/>
      <c r="C88" s="23"/>
      <c r="D88" s="23"/>
      <c r="E88" s="23"/>
      <c r="F88" s="23"/>
      <c r="G88" s="23"/>
      <c r="H88" s="23"/>
      <c r="I88" s="23"/>
      <c r="J88" s="23"/>
      <c r="K88" s="23"/>
      <c r="L88" s="23"/>
      <c r="M88" s="23"/>
      <c r="N88" s="23"/>
      <c r="O88" s="23"/>
      <c r="P88" s="2"/>
      <c r="Q88" s="2"/>
      <c r="R88" s="2"/>
      <c r="S88" s="2"/>
      <c r="T88" s="2"/>
      <c r="U88" s="2"/>
    </row>
    <row r="89" spans="1:26" x14ac:dyDescent="0.25">
      <c r="A89" s="24"/>
      <c r="B89" s="25"/>
      <c r="C89" s="25"/>
      <c r="D89" s="25"/>
      <c r="E89" s="25"/>
      <c r="F89" s="25"/>
      <c r="G89" s="25"/>
      <c r="H89" s="25"/>
      <c r="I89" s="25"/>
      <c r="J89" s="25"/>
      <c r="K89" s="25"/>
      <c r="L89" s="25"/>
      <c r="M89" s="25"/>
      <c r="N89" s="25"/>
      <c r="O89" s="25"/>
      <c r="P89" s="25"/>
      <c r="Q89" s="25"/>
      <c r="R89" s="25"/>
      <c r="S89" s="25"/>
      <c r="T89" s="25"/>
      <c r="U89" s="25"/>
    </row>
    <row r="90" spans="1:26" x14ac:dyDescent="0.25">
      <c r="A90" s="108"/>
      <c r="B90" s="108"/>
      <c r="C90" s="108"/>
      <c r="D90" s="108"/>
      <c r="E90" s="108"/>
      <c r="F90" s="108"/>
      <c r="G90" s="108"/>
      <c r="H90" s="108"/>
      <c r="I90" s="108"/>
      <c r="J90" s="108"/>
      <c r="K90" s="108"/>
      <c r="L90" s="108"/>
      <c r="M90" s="108"/>
      <c r="N90" s="108"/>
      <c r="O90" s="108"/>
      <c r="P90" s="108"/>
      <c r="Q90" s="108"/>
      <c r="R90" s="108"/>
      <c r="S90" s="26"/>
      <c r="T90" s="26"/>
      <c r="U90" s="30"/>
    </row>
    <row r="91" spans="1:26" ht="15.75" x14ac:dyDescent="0.25">
      <c r="A91" s="27"/>
      <c r="B91" s="27"/>
      <c r="C91" s="27"/>
      <c r="D91" s="27"/>
      <c r="E91" s="27"/>
      <c r="F91" s="27"/>
      <c r="G91" s="27"/>
      <c r="H91" s="27"/>
      <c r="I91" s="27"/>
      <c r="J91" s="27"/>
      <c r="K91" s="27"/>
      <c r="L91" s="27"/>
      <c r="M91" s="27"/>
      <c r="N91" s="27"/>
      <c r="O91" s="27"/>
      <c r="P91" s="27"/>
      <c r="Q91" s="27"/>
      <c r="R91" s="27"/>
      <c r="S91" s="27"/>
      <c r="T91" s="27"/>
      <c r="U91" s="27"/>
    </row>
    <row r="92" spans="1:26" x14ac:dyDescent="0.25">
      <c r="A92" s="24"/>
      <c r="B92" s="25"/>
      <c r="C92" s="25"/>
      <c r="D92" s="25"/>
      <c r="E92" s="25"/>
      <c r="F92" s="25"/>
      <c r="G92" s="25"/>
      <c r="H92" s="25"/>
      <c r="I92" s="25"/>
      <c r="J92" s="25"/>
      <c r="K92" s="25"/>
      <c r="L92" s="25"/>
      <c r="M92" s="25"/>
      <c r="N92" s="25"/>
      <c r="O92" s="25"/>
      <c r="P92" s="25"/>
      <c r="Q92" s="25"/>
      <c r="R92" s="25"/>
      <c r="S92" s="25"/>
      <c r="T92" s="25"/>
      <c r="U92" s="25"/>
    </row>
    <row r="93" spans="1:26" x14ac:dyDescent="0.25">
      <c r="A93" s="24"/>
      <c r="B93" s="25"/>
      <c r="C93" s="25"/>
      <c r="D93" s="25"/>
      <c r="E93" s="25"/>
      <c r="F93" s="25"/>
      <c r="G93" s="25"/>
      <c r="H93" s="25"/>
      <c r="I93" s="25"/>
      <c r="J93" s="25"/>
      <c r="K93" s="25"/>
      <c r="L93" s="25"/>
      <c r="M93" s="25"/>
      <c r="N93" s="25"/>
      <c r="O93" s="25"/>
      <c r="P93" s="25"/>
      <c r="Q93" s="25"/>
      <c r="R93" s="25"/>
      <c r="S93" s="25"/>
      <c r="T93" s="25"/>
      <c r="U93" s="25"/>
    </row>
    <row r="94" spans="1:26" ht="15.75" x14ac:dyDescent="0.25">
      <c r="A94" s="27"/>
      <c r="B94" s="28"/>
      <c r="C94" s="28"/>
      <c r="D94" s="28"/>
      <c r="E94" s="28"/>
      <c r="F94" s="28"/>
      <c r="G94" s="28"/>
      <c r="H94" s="28"/>
      <c r="I94" s="28"/>
      <c r="J94" s="28"/>
      <c r="K94" s="28"/>
      <c r="L94" s="28"/>
      <c r="M94" s="28"/>
      <c r="N94" s="28"/>
      <c r="O94" s="28"/>
      <c r="P94" s="28"/>
      <c r="Q94" s="28"/>
      <c r="R94" s="28"/>
      <c r="S94" s="28"/>
      <c r="T94" s="28"/>
      <c r="U94" s="28"/>
    </row>
    <row r="95" spans="1:26" x14ac:dyDescent="0.25">
      <c r="A95" s="29"/>
      <c r="B95" s="28"/>
      <c r="C95" s="28"/>
      <c r="D95" s="28"/>
      <c r="E95" s="28"/>
      <c r="F95" s="28"/>
      <c r="G95" s="28"/>
      <c r="H95" s="28"/>
      <c r="I95" s="28"/>
      <c r="J95" s="28"/>
      <c r="K95" s="28"/>
      <c r="L95" s="28"/>
      <c r="M95" s="28"/>
      <c r="N95" s="28"/>
      <c r="O95" s="28"/>
      <c r="P95" s="28"/>
      <c r="Q95" s="28"/>
      <c r="R95" s="28"/>
      <c r="S95" s="28"/>
      <c r="T95" s="28"/>
      <c r="U95" s="28"/>
    </row>
    <row r="96" spans="1:26" x14ac:dyDescent="0.25">
      <c r="A96" s="29"/>
      <c r="B96" s="28"/>
      <c r="C96" s="28"/>
      <c r="D96" s="28"/>
      <c r="E96" s="28"/>
      <c r="F96" s="28"/>
      <c r="G96" s="28"/>
      <c r="H96" s="28"/>
      <c r="I96" s="28"/>
      <c r="J96" s="28"/>
      <c r="K96" s="28"/>
      <c r="L96" s="28"/>
      <c r="M96" s="28"/>
      <c r="N96" s="28"/>
      <c r="O96" s="28"/>
      <c r="P96" s="28"/>
      <c r="Q96" s="28"/>
      <c r="R96" s="28"/>
      <c r="S96" s="28"/>
      <c r="T96" s="28"/>
      <c r="U96" s="28"/>
    </row>
    <row r="97" spans="1:21" x14ac:dyDescent="0.25">
      <c r="A97" s="29"/>
      <c r="B97" s="28"/>
      <c r="C97" s="28"/>
      <c r="D97" s="28"/>
      <c r="E97" s="28"/>
      <c r="F97" s="28"/>
      <c r="G97" s="28"/>
      <c r="H97" s="28"/>
      <c r="I97" s="28"/>
      <c r="J97" s="28"/>
      <c r="K97" s="28"/>
      <c r="L97" s="28"/>
      <c r="M97" s="28"/>
      <c r="N97" s="28"/>
      <c r="O97" s="28"/>
      <c r="P97" s="28"/>
      <c r="Q97" s="28"/>
      <c r="R97" s="28"/>
      <c r="S97" s="28"/>
      <c r="T97" s="28"/>
      <c r="U97" s="28"/>
    </row>
    <row r="98" spans="1:21" x14ac:dyDescent="0.25">
      <c r="A98" s="29"/>
      <c r="B98" s="28"/>
      <c r="C98" s="28"/>
      <c r="D98" s="28"/>
      <c r="E98" s="28"/>
      <c r="F98" s="28"/>
      <c r="G98" s="28"/>
      <c r="H98" s="28"/>
      <c r="I98" s="28"/>
      <c r="J98" s="28"/>
      <c r="K98" s="28"/>
      <c r="L98" s="28"/>
      <c r="M98" s="28"/>
      <c r="N98" s="28"/>
      <c r="O98" s="28"/>
      <c r="P98" s="28"/>
      <c r="Q98" s="28"/>
      <c r="R98" s="28"/>
      <c r="S98" s="28"/>
      <c r="T98" s="28"/>
      <c r="U98" s="28"/>
    </row>
    <row r="99" spans="1:21" x14ac:dyDescent="0.25">
      <c r="A99" s="2"/>
      <c r="B99" s="25"/>
      <c r="C99" s="25"/>
      <c r="D99" s="25"/>
      <c r="E99" s="25"/>
      <c r="F99" s="25"/>
      <c r="G99" s="25"/>
      <c r="H99" s="25"/>
      <c r="I99" s="25"/>
      <c r="J99" s="25"/>
      <c r="K99" s="25"/>
      <c r="L99" s="25"/>
      <c r="M99" s="25"/>
      <c r="N99" s="25"/>
      <c r="O99" s="25"/>
      <c r="P99" s="25"/>
      <c r="Q99" s="25"/>
      <c r="R99" s="25"/>
      <c r="S99" s="25"/>
      <c r="T99" s="25"/>
      <c r="U99" s="25"/>
    </row>
    <row r="100" spans="1:21" x14ac:dyDescent="0.25">
      <c r="A100" s="2"/>
      <c r="B100" s="25"/>
      <c r="C100" s="25"/>
      <c r="D100" s="25"/>
      <c r="E100" s="25"/>
      <c r="F100" s="25"/>
      <c r="G100" s="25"/>
      <c r="H100" s="25"/>
      <c r="I100" s="25"/>
      <c r="J100" s="25"/>
      <c r="K100" s="25"/>
      <c r="L100" s="25"/>
      <c r="M100" s="25"/>
      <c r="N100" s="25"/>
      <c r="O100" s="25"/>
      <c r="P100" s="25"/>
      <c r="Q100" s="25"/>
      <c r="R100" s="25"/>
      <c r="S100" s="25"/>
      <c r="T100" s="25"/>
      <c r="U100" s="25"/>
    </row>
    <row r="101" spans="1:21" x14ac:dyDescent="0.25">
      <c r="A101" s="2"/>
      <c r="B101" s="25"/>
      <c r="C101" s="25"/>
      <c r="D101" s="25"/>
      <c r="E101" s="25"/>
      <c r="F101" s="25"/>
      <c r="G101" s="25"/>
      <c r="H101" s="25"/>
      <c r="I101" s="25"/>
      <c r="J101" s="25"/>
      <c r="K101" s="25"/>
      <c r="L101" s="25"/>
      <c r="M101" s="25"/>
      <c r="N101" s="25"/>
      <c r="O101" s="25"/>
      <c r="P101" s="25"/>
      <c r="Q101" s="25"/>
      <c r="R101" s="25"/>
      <c r="S101" s="25"/>
      <c r="T101" s="25"/>
      <c r="U101" s="25"/>
    </row>
    <row r="102" spans="1:21" x14ac:dyDescent="0.25">
      <c r="A102" s="2"/>
      <c r="B102" s="25"/>
      <c r="C102" s="25"/>
      <c r="D102" s="25"/>
      <c r="E102" s="25"/>
      <c r="F102" s="25"/>
      <c r="G102" s="25"/>
      <c r="H102" s="25"/>
      <c r="I102" s="25"/>
      <c r="J102" s="25"/>
      <c r="K102" s="25"/>
      <c r="L102" s="25"/>
      <c r="M102" s="25"/>
      <c r="N102" s="25"/>
      <c r="O102" s="25"/>
      <c r="P102" s="25"/>
      <c r="Q102" s="25"/>
      <c r="R102" s="25"/>
      <c r="S102" s="25"/>
      <c r="T102" s="25"/>
      <c r="U102" s="25"/>
    </row>
    <row r="103" spans="1:21" x14ac:dyDescent="0.25">
      <c r="A103" s="2"/>
      <c r="B103" s="25"/>
      <c r="C103" s="25"/>
      <c r="D103" s="25"/>
      <c r="E103" s="25"/>
      <c r="F103" s="25"/>
      <c r="G103" s="25"/>
      <c r="H103" s="25"/>
      <c r="I103" s="25"/>
      <c r="J103" s="25"/>
      <c r="K103" s="25"/>
      <c r="L103" s="25"/>
      <c r="M103" s="25"/>
      <c r="N103" s="25"/>
      <c r="O103" s="25"/>
      <c r="P103" s="25"/>
      <c r="Q103" s="25"/>
      <c r="R103" s="25"/>
      <c r="S103" s="25"/>
      <c r="T103" s="25"/>
      <c r="U103" s="25"/>
    </row>
    <row r="104" spans="1:21" x14ac:dyDescent="0.25">
      <c r="A104" s="2"/>
      <c r="B104" s="25"/>
      <c r="C104" s="25"/>
      <c r="D104" s="25"/>
      <c r="E104" s="25"/>
      <c r="F104" s="25"/>
      <c r="G104" s="25"/>
      <c r="H104" s="25"/>
      <c r="I104" s="25"/>
      <c r="J104" s="25"/>
      <c r="K104" s="25"/>
      <c r="L104" s="25"/>
      <c r="M104" s="25"/>
      <c r="N104" s="25"/>
      <c r="O104" s="25"/>
      <c r="P104" s="25"/>
      <c r="Q104" s="25"/>
      <c r="R104" s="25"/>
      <c r="S104" s="25"/>
      <c r="T104" s="25"/>
      <c r="U104" s="25"/>
    </row>
    <row r="105" spans="1:21" x14ac:dyDescent="0.25">
      <c r="A105" s="2"/>
      <c r="B105" s="25"/>
      <c r="C105" s="25"/>
      <c r="D105" s="25"/>
      <c r="E105" s="25"/>
      <c r="F105" s="25"/>
      <c r="G105" s="25"/>
      <c r="H105" s="25"/>
      <c r="I105" s="25"/>
      <c r="J105" s="25"/>
      <c r="K105" s="25"/>
      <c r="L105" s="25"/>
      <c r="M105" s="25"/>
      <c r="N105" s="25"/>
      <c r="O105" s="25"/>
      <c r="P105" s="25"/>
      <c r="Q105" s="25"/>
      <c r="R105" s="25"/>
      <c r="S105" s="25"/>
      <c r="T105" s="25"/>
      <c r="U105" s="25"/>
    </row>
    <row r="106" spans="1:21" x14ac:dyDescent="0.25">
      <c r="A106" s="2"/>
      <c r="B106" s="25"/>
      <c r="C106" s="25"/>
      <c r="D106" s="25"/>
      <c r="E106" s="25"/>
      <c r="F106" s="25"/>
      <c r="G106" s="25"/>
      <c r="H106" s="25"/>
      <c r="I106" s="25"/>
      <c r="J106" s="25"/>
      <c r="K106" s="25"/>
      <c r="L106" s="25"/>
      <c r="M106" s="25"/>
      <c r="N106" s="25"/>
      <c r="O106" s="25"/>
      <c r="P106" s="25"/>
      <c r="Q106" s="25"/>
      <c r="R106" s="25"/>
      <c r="S106" s="25"/>
      <c r="T106" s="25"/>
      <c r="U106" s="25"/>
    </row>
    <row r="107" spans="1:21" x14ac:dyDescent="0.25">
      <c r="A107" s="2"/>
      <c r="B107" s="25"/>
      <c r="C107" s="25"/>
      <c r="D107" s="25"/>
      <c r="E107" s="25"/>
      <c r="F107" s="25"/>
      <c r="G107" s="25"/>
      <c r="H107" s="25"/>
      <c r="I107" s="25"/>
      <c r="J107" s="25"/>
      <c r="K107" s="25"/>
      <c r="L107" s="25"/>
      <c r="M107" s="25"/>
      <c r="N107" s="25"/>
      <c r="O107" s="25"/>
      <c r="P107" s="25"/>
      <c r="Q107" s="25"/>
      <c r="R107" s="25"/>
      <c r="S107" s="25"/>
      <c r="T107" s="25"/>
      <c r="U107" s="25"/>
    </row>
    <row r="108" spans="1:21" x14ac:dyDescent="0.25">
      <c r="A108" s="2"/>
      <c r="B108" s="25"/>
      <c r="C108" s="25"/>
      <c r="D108" s="25"/>
      <c r="E108" s="25"/>
      <c r="F108" s="25"/>
      <c r="G108" s="25"/>
      <c r="H108" s="25"/>
      <c r="I108" s="25"/>
      <c r="J108" s="25"/>
      <c r="K108" s="25"/>
      <c r="L108" s="25"/>
      <c r="M108" s="25"/>
      <c r="N108" s="25"/>
      <c r="O108" s="25"/>
      <c r="P108" s="25"/>
      <c r="Q108" s="25"/>
      <c r="R108" s="25"/>
      <c r="S108" s="25"/>
      <c r="T108" s="25"/>
      <c r="U108" s="25"/>
    </row>
    <row r="109" spans="1:21" x14ac:dyDescent="0.25">
      <c r="A109" s="2"/>
      <c r="B109" s="25"/>
      <c r="C109" s="25"/>
      <c r="D109" s="25"/>
      <c r="E109" s="25"/>
      <c r="F109" s="25"/>
      <c r="G109" s="25"/>
      <c r="H109" s="25"/>
      <c r="I109" s="25"/>
      <c r="J109" s="25"/>
      <c r="K109" s="25"/>
      <c r="L109" s="25"/>
      <c r="M109" s="25"/>
      <c r="N109" s="25"/>
      <c r="O109" s="25"/>
      <c r="P109" s="25"/>
      <c r="Q109" s="25"/>
      <c r="R109" s="25"/>
      <c r="S109" s="25"/>
      <c r="T109" s="25"/>
      <c r="U109" s="25"/>
    </row>
    <row r="110" spans="1:21" x14ac:dyDescent="0.25">
      <c r="A110" s="2"/>
      <c r="B110" s="25"/>
      <c r="C110" s="25"/>
      <c r="D110" s="25"/>
      <c r="E110" s="25"/>
      <c r="F110" s="25"/>
      <c r="G110" s="25"/>
      <c r="H110" s="25"/>
      <c r="I110" s="25"/>
      <c r="J110" s="25"/>
      <c r="K110" s="25"/>
      <c r="L110" s="25"/>
      <c r="M110" s="25"/>
      <c r="N110" s="25"/>
      <c r="O110" s="25"/>
      <c r="P110" s="25"/>
      <c r="Q110" s="25"/>
      <c r="R110" s="25"/>
      <c r="S110" s="25"/>
      <c r="T110" s="25"/>
      <c r="U110" s="25"/>
    </row>
    <row r="111" spans="1:21" x14ac:dyDescent="0.25">
      <c r="A111" s="2"/>
      <c r="B111" s="25"/>
      <c r="C111" s="25"/>
      <c r="D111" s="25"/>
      <c r="E111" s="25"/>
      <c r="F111" s="25"/>
      <c r="G111" s="25"/>
      <c r="H111" s="25"/>
      <c r="I111" s="25"/>
      <c r="J111" s="25"/>
      <c r="K111" s="25"/>
      <c r="L111" s="25"/>
      <c r="M111" s="25"/>
      <c r="N111" s="25"/>
      <c r="O111" s="25"/>
      <c r="P111" s="25"/>
      <c r="Q111" s="25"/>
      <c r="R111" s="25"/>
      <c r="S111" s="25"/>
      <c r="T111" s="25"/>
      <c r="U111" s="25"/>
    </row>
    <row r="112" spans="1:21" x14ac:dyDescent="0.25">
      <c r="A112" s="2"/>
      <c r="B112" s="25"/>
      <c r="C112" s="25"/>
      <c r="D112" s="25"/>
      <c r="E112" s="25"/>
      <c r="F112" s="25"/>
      <c r="G112" s="25"/>
      <c r="H112" s="25"/>
      <c r="I112" s="25"/>
      <c r="J112" s="25"/>
      <c r="K112" s="25"/>
      <c r="L112" s="25"/>
      <c r="M112" s="25"/>
      <c r="N112" s="25"/>
      <c r="O112" s="25"/>
      <c r="P112" s="25"/>
      <c r="Q112" s="25"/>
      <c r="R112" s="25"/>
      <c r="S112" s="25"/>
      <c r="T112" s="25"/>
      <c r="U112" s="25"/>
    </row>
    <row r="113" spans="1:21" x14ac:dyDescent="0.25">
      <c r="A113" s="25"/>
      <c r="B113" s="25"/>
      <c r="C113" s="25"/>
      <c r="D113" s="25"/>
      <c r="E113" s="25"/>
      <c r="F113" s="25"/>
      <c r="G113" s="25"/>
      <c r="H113" s="25"/>
      <c r="I113" s="25"/>
      <c r="J113" s="25"/>
      <c r="K113" s="25"/>
      <c r="L113" s="25"/>
      <c r="M113" s="25"/>
      <c r="N113" s="25"/>
      <c r="O113" s="25"/>
      <c r="P113" s="25"/>
      <c r="Q113" s="25"/>
      <c r="R113" s="25"/>
      <c r="S113" s="25"/>
      <c r="T113" s="25"/>
      <c r="U113" s="25"/>
    </row>
    <row r="114" spans="1:21" x14ac:dyDescent="0.25">
      <c r="A114" s="25"/>
      <c r="B114" s="25"/>
      <c r="C114" s="25"/>
      <c r="D114" s="25"/>
      <c r="E114" s="25"/>
      <c r="F114" s="25"/>
      <c r="G114" s="25"/>
      <c r="H114" s="25"/>
      <c r="I114" s="25"/>
      <c r="J114" s="25"/>
      <c r="K114" s="25"/>
      <c r="L114" s="25"/>
      <c r="M114" s="25"/>
      <c r="N114" s="25"/>
      <c r="O114" s="25"/>
      <c r="P114" s="25"/>
      <c r="Q114" s="25"/>
      <c r="R114" s="25"/>
      <c r="S114" s="25"/>
      <c r="T114" s="25"/>
      <c r="U114" s="25"/>
    </row>
    <row r="115" spans="1:21" x14ac:dyDescent="0.25">
      <c r="A115" s="25"/>
      <c r="B115" s="25"/>
      <c r="C115" s="25"/>
      <c r="D115" s="25"/>
      <c r="E115" s="25"/>
      <c r="F115" s="25"/>
      <c r="G115" s="25"/>
      <c r="H115" s="25"/>
      <c r="I115" s="25"/>
      <c r="J115" s="25"/>
      <c r="K115" s="25"/>
      <c r="L115" s="25"/>
      <c r="M115" s="25"/>
      <c r="N115" s="25"/>
      <c r="O115" s="25"/>
      <c r="P115" s="25"/>
      <c r="Q115" s="25"/>
      <c r="R115" s="25"/>
      <c r="S115" s="25"/>
      <c r="T115" s="25"/>
      <c r="U115" s="25"/>
    </row>
    <row r="116" spans="1:21" x14ac:dyDescent="0.25">
      <c r="A116" s="25"/>
      <c r="B116" s="25"/>
      <c r="C116" s="25"/>
      <c r="D116" s="25"/>
      <c r="E116" s="25"/>
      <c r="F116" s="25"/>
      <c r="G116" s="25"/>
      <c r="H116" s="25"/>
      <c r="I116" s="25"/>
      <c r="J116" s="25"/>
      <c r="K116" s="25"/>
      <c r="L116" s="25"/>
      <c r="M116" s="25"/>
      <c r="N116" s="25"/>
      <c r="O116" s="25"/>
      <c r="P116" s="25"/>
      <c r="Q116" s="25"/>
      <c r="R116" s="25"/>
      <c r="S116" s="25"/>
      <c r="T116" s="25"/>
      <c r="U116" s="25"/>
    </row>
    <row r="117" spans="1:21" x14ac:dyDescent="0.25">
      <c r="A117" s="25"/>
      <c r="B117" s="25"/>
      <c r="C117" s="25"/>
      <c r="D117" s="25"/>
      <c r="E117" s="25"/>
      <c r="F117" s="25"/>
      <c r="G117" s="25"/>
      <c r="H117" s="25"/>
      <c r="I117" s="25"/>
      <c r="J117" s="25"/>
      <c r="K117" s="25"/>
      <c r="L117" s="25"/>
      <c r="M117" s="25"/>
      <c r="N117" s="25"/>
      <c r="O117" s="25"/>
      <c r="P117" s="25"/>
      <c r="Q117" s="25"/>
      <c r="R117" s="25"/>
      <c r="S117" s="25"/>
      <c r="T117" s="25"/>
      <c r="U117" s="25"/>
    </row>
    <row r="118" spans="1:21" x14ac:dyDescent="0.25">
      <c r="A118" s="25"/>
      <c r="B118" s="25"/>
      <c r="C118" s="25"/>
      <c r="D118" s="25"/>
      <c r="E118" s="25"/>
      <c r="F118" s="25"/>
      <c r="G118" s="25"/>
      <c r="H118" s="25"/>
      <c r="I118" s="25"/>
      <c r="J118" s="25"/>
      <c r="K118" s="25"/>
      <c r="L118" s="25"/>
      <c r="M118" s="25"/>
      <c r="N118" s="25"/>
      <c r="O118" s="25"/>
      <c r="P118" s="25"/>
      <c r="Q118" s="25"/>
      <c r="R118" s="25"/>
      <c r="S118" s="25"/>
      <c r="T118" s="25"/>
      <c r="U118" s="25"/>
    </row>
    <row r="119" spans="1:21" x14ac:dyDescent="0.25">
      <c r="A119" s="25"/>
      <c r="B119" s="25"/>
      <c r="C119" s="25"/>
      <c r="D119" s="25"/>
      <c r="E119" s="25"/>
      <c r="F119" s="25"/>
      <c r="G119" s="25"/>
      <c r="H119" s="25"/>
      <c r="I119" s="25"/>
      <c r="J119" s="25"/>
      <c r="K119" s="25"/>
      <c r="L119" s="25"/>
      <c r="M119" s="25"/>
      <c r="N119" s="25"/>
      <c r="O119" s="25"/>
      <c r="P119" s="25"/>
      <c r="Q119" s="25"/>
      <c r="R119" s="25"/>
      <c r="S119" s="25"/>
      <c r="T119" s="25"/>
      <c r="U119" s="25"/>
    </row>
    <row r="120" spans="1:21" x14ac:dyDescent="0.25">
      <c r="A120" s="25"/>
      <c r="B120" s="25"/>
      <c r="C120" s="25"/>
      <c r="D120" s="25"/>
      <c r="E120" s="25"/>
      <c r="F120" s="25"/>
      <c r="G120" s="25"/>
      <c r="H120" s="25"/>
      <c r="I120" s="25"/>
      <c r="J120" s="25"/>
      <c r="K120" s="25"/>
      <c r="L120" s="25"/>
      <c r="M120" s="25"/>
      <c r="N120" s="25"/>
      <c r="O120" s="25"/>
      <c r="P120" s="25"/>
      <c r="Q120" s="25"/>
      <c r="R120" s="25"/>
      <c r="S120" s="25"/>
      <c r="T120" s="25"/>
      <c r="U120" s="25"/>
    </row>
    <row r="121" spans="1:21" x14ac:dyDescent="0.25">
      <c r="A121" s="25"/>
      <c r="B121" s="25"/>
      <c r="C121" s="25"/>
      <c r="D121" s="25"/>
      <c r="E121" s="25"/>
      <c r="F121" s="25"/>
      <c r="G121" s="25"/>
      <c r="H121" s="25"/>
      <c r="I121" s="25"/>
      <c r="J121" s="25"/>
      <c r="K121" s="25"/>
      <c r="L121" s="25"/>
      <c r="M121" s="25"/>
      <c r="N121" s="25"/>
      <c r="O121" s="25"/>
      <c r="P121" s="25"/>
      <c r="Q121" s="25"/>
      <c r="R121" s="25"/>
      <c r="S121" s="25"/>
      <c r="T121" s="25"/>
      <c r="U121" s="25"/>
    </row>
    <row r="122" spans="1:21" x14ac:dyDescent="0.25">
      <c r="A122" s="25"/>
      <c r="B122" s="25"/>
      <c r="C122" s="25"/>
      <c r="D122" s="25"/>
      <c r="E122" s="25"/>
      <c r="F122" s="25"/>
      <c r="G122" s="25"/>
      <c r="H122" s="25"/>
      <c r="I122" s="25"/>
      <c r="J122" s="25"/>
      <c r="K122" s="25"/>
      <c r="L122" s="25"/>
      <c r="M122" s="25"/>
      <c r="N122" s="25"/>
      <c r="O122" s="25"/>
      <c r="P122" s="25"/>
      <c r="Q122" s="25"/>
      <c r="R122" s="25"/>
      <c r="S122" s="25"/>
      <c r="T122" s="25"/>
      <c r="U122" s="25"/>
    </row>
    <row r="123" spans="1:21" x14ac:dyDescent="0.25">
      <c r="A123" s="25"/>
      <c r="B123" s="25"/>
      <c r="C123" s="25"/>
      <c r="D123" s="25"/>
      <c r="E123" s="25"/>
      <c r="F123" s="25"/>
      <c r="G123" s="25"/>
      <c r="H123" s="25"/>
      <c r="I123" s="25"/>
      <c r="J123" s="25"/>
      <c r="K123" s="25"/>
      <c r="L123" s="25"/>
      <c r="M123" s="25"/>
      <c r="N123" s="25"/>
      <c r="O123" s="25"/>
      <c r="P123" s="25"/>
      <c r="Q123" s="25"/>
      <c r="R123" s="25"/>
      <c r="S123" s="25"/>
      <c r="T123" s="25"/>
      <c r="U123" s="25"/>
    </row>
    <row r="124" spans="1:21" x14ac:dyDescent="0.25">
      <c r="A124" s="25"/>
      <c r="B124" s="25"/>
      <c r="C124" s="25"/>
      <c r="D124" s="25"/>
      <c r="E124" s="25"/>
      <c r="F124" s="25"/>
      <c r="G124" s="25"/>
      <c r="H124" s="25"/>
      <c r="I124" s="25"/>
      <c r="J124" s="25"/>
      <c r="K124" s="25"/>
      <c r="L124" s="25"/>
      <c r="M124" s="25"/>
      <c r="N124" s="25"/>
      <c r="O124" s="25"/>
      <c r="P124" s="25"/>
      <c r="Q124" s="25"/>
      <c r="R124" s="25"/>
      <c r="S124" s="25"/>
      <c r="T124" s="25"/>
      <c r="U124" s="25"/>
    </row>
    <row r="125" spans="1:21" x14ac:dyDescent="0.25">
      <c r="A125" s="25"/>
      <c r="B125" s="25"/>
      <c r="C125" s="25"/>
      <c r="D125" s="25"/>
      <c r="E125" s="25"/>
      <c r="F125" s="25"/>
      <c r="G125" s="25"/>
      <c r="H125" s="25"/>
      <c r="I125" s="25"/>
      <c r="J125" s="25"/>
      <c r="K125" s="25"/>
      <c r="L125" s="25"/>
      <c r="M125" s="25"/>
      <c r="N125" s="25"/>
      <c r="O125" s="25"/>
      <c r="P125" s="25"/>
      <c r="Q125" s="25"/>
      <c r="R125" s="25"/>
      <c r="S125" s="25"/>
      <c r="T125" s="25"/>
      <c r="U125" s="25"/>
    </row>
    <row r="126" spans="1:21" x14ac:dyDescent="0.25">
      <c r="A126" s="25"/>
      <c r="B126" s="25"/>
      <c r="C126" s="25"/>
      <c r="D126" s="25"/>
      <c r="E126" s="25"/>
      <c r="F126" s="25"/>
      <c r="G126" s="25"/>
      <c r="H126" s="25"/>
      <c r="I126" s="25"/>
      <c r="J126" s="25"/>
      <c r="K126" s="25"/>
      <c r="L126" s="25"/>
      <c r="M126" s="25"/>
      <c r="N126" s="25"/>
      <c r="O126" s="25"/>
      <c r="P126" s="25"/>
      <c r="Q126" s="25"/>
      <c r="R126" s="25"/>
      <c r="S126" s="25"/>
      <c r="T126" s="25"/>
      <c r="U126" s="25"/>
    </row>
    <row r="127" spans="1:21" x14ac:dyDescent="0.25">
      <c r="A127" s="25"/>
      <c r="B127" s="25"/>
      <c r="C127" s="25"/>
      <c r="D127" s="25"/>
      <c r="E127" s="25"/>
      <c r="F127" s="25"/>
      <c r="G127" s="25"/>
      <c r="H127" s="25"/>
      <c r="I127" s="25"/>
      <c r="J127" s="25"/>
      <c r="K127" s="25"/>
      <c r="L127" s="25"/>
      <c r="M127" s="25"/>
      <c r="N127" s="25"/>
      <c r="O127" s="25"/>
      <c r="P127" s="25"/>
      <c r="Q127" s="25"/>
      <c r="R127" s="25"/>
      <c r="S127" s="25"/>
      <c r="T127" s="25"/>
      <c r="U127" s="25"/>
    </row>
    <row r="128" spans="1:21" x14ac:dyDescent="0.25">
      <c r="A128" s="25"/>
      <c r="B128" s="25"/>
      <c r="C128" s="25"/>
      <c r="D128" s="25"/>
      <c r="E128" s="25"/>
      <c r="F128" s="25"/>
      <c r="G128" s="25"/>
      <c r="H128" s="25"/>
      <c r="I128" s="25"/>
      <c r="J128" s="25"/>
      <c r="K128" s="25"/>
      <c r="L128" s="25"/>
      <c r="M128" s="25"/>
      <c r="N128" s="25"/>
      <c r="O128" s="25"/>
      <c r="P128" s="25"/>
      <c r="Q128" s="25"/>
      <c r="R128" s="25"/>
      <c r="S128" s="25"/>
      <c r="T128" s="25"/>
      <c r="U128" s="25"/>
    </row>
    <row r="129" spans="1:21" x14ac:dyDescent="0.25">
      <c r="A129" s="25"/>
      <c r="B129" s="25"/>
      <c r="C129" s="25"/>
      <c r="D129" s="25"/>
      <c r="E129" s="25"/>
      <c r="F129" s="25"/>
      <c r="G129" s="25"/>
      <c r="H129" s="25"/>
      <c r="I129" s="25"/>
      <c r="J129" s="25"/>
      <c r="K129" s="25"/>
      <c r="L129" s="25"/>
      <c r="M129" s="25"/>
      <c r="N129" s="25"/>
      <c r="O129" s="25"/>
      <c r="P129" s="25"/>
      <c r="Q129" s="25"/>
      <c r="R129" s="25"/>
      <c r="S129" s="25"/>
      <c r="T129" s="25"/>
      <c r="U129" s="25"/>
    </row>
    <row r="130" spans="1:21" x14ac:dyDescent="0.25">
      <c r="A130" s="25"/>
      <c r="B130" s="25"/>
      <c r="C130" s="25"/>
      <c r="D130" s="25"/>
      <c r="E130" s="25"/>
      <c r="F130" s="25"/>
      <c r="G130" s="25"/>
      <c r="H130" s="25"/>
      <c r="I130" s="25"/>
      <c r="J130" s="25"/>
      <c r="K130" s="25"/>
      <c r="L130" s="25"/>
      <c r="M130" s="25"/>
      <c r="N130" s="25"/>
      <c r="O130" s="25"/>
      <c r="P130" s="25"/>
      <c r="Q130" s="25"/>
      <c r="R130" s="25"/>
      <c r="S130" s="25"/>
      <c r="T130" s="25"/>
      <c r="U130" s="25"/>
    </row>
    <row r="131" spans="1:21" x14ac:dyDescent="0.25">
      <c r="A131" s="25"/>
      <c r="B131" s="25"/>
      <c r="C131" s="25"/>
      <c r="D131" s="25"/>
      <c r="E131" s="25"/>
      <c r="F131" s="25"/>
      <c r="G131" s="25"/>
      <c r="H131" s="25"/>
      <c r="I131" s="25"/>
      <c r="J131" s="25"/>
      <c r="K131" s="25"/>
      <c r="L131" s="25"/>
      <c r="M131" s="25"/>
      <c r="N131" s="25"/>
      <c r="O131" s="25"/>
      <c r="P131" s="25"/>
      <c r="Q131" s="25"/>
      <c r="R131" s="25"/>
      <c r="S131" s="25"/>
      <c r="T131" s="25"/>
      <c r="U131" s="25"/>
    </row>
    <row r="132" spans="1:21" x14ac:dyDescent="0.25">
      <c r="A132" s="25"/>
      <c r="B132" s="25"/>
      <c r="C132" s="25"/>
      <c r="D132" s="25"/>
      <c r="E132" s="25"/>
      <c r="F132" s="25"/>
      <c r="G132" s="25"/>
      <c r="H132" s="25"/>
      <c r="I132" s="25"/>
      <c r="J132" s="25"/>
      <c r="K132" s="25"/>
      <c r="L132" s="25"/>
      <c r="M132" s="25"/>
      <c r="N132" s="25"/>
      <c r="O132" s="25"/>
      <c r="P132" s="25"/>
      <c r="Q132" s="25"/>
      <c r="R132" s="25"/>
      <c r="S132" s="25"/>
      <c r="T132" s="25"/>
      <c r="U132" s="25"/>
    </row>
    <row r="133" spans="1:21" x14ac:dyDescent="0.25">
      <c r="A133" s="25"/>
      <c r="B133" s="25"/>
      <c r="C133" s="25"/>
      <c r="D133" s="25"/>
      <c r="E133" s="25"/>
      <c r="F133" s="25"/>
      <c r="G133" s="25"/>
      <c r="H133" s="25"/>
      <c r="I133" s="25"/>
      <c r="J133" s="25"/>
      <c r="K133" s="25"/>
      <c r="L133" s="25"/>
      <c r="M133" s="25"/>
      <c r="N133" s="25"/>
      <c r="O133" s="25"/>
      <c r="P133" s="25"/>
      <c r="Q133" s="25"/>
      <c r="R133" s="25"/>
      <c r="S133" s="25"/>
      <c r="T133" s="25"/>
      <c r="U133" s="25"/>
    </row>
    <row r="134" spans="1:21" x14ac:dyDescent="0.25">
      <c r="A134" s="25"/>
      <c r="B134" s="25"/>
      <c r="C134" s="25"/>
      <c r="D134" s="25"/>
      <c r="E134" s="25"/>
      <c r="F134" s="25"/>
      <c r="G134" s="25"/>
      <c r="H134" s="25"/>
      <c r="I134" s="25"/>
      <c r="J134" s="25"/>
      <c r="K134" s="25"/>
      <c r="L134" s="25"/>
      <c r="M134" s="25"/>
      <c r="N134" s="25"/>
      <c r="O134" s="25"/>
      <c r="P134" s="25"/>
      <c r="Q134" s="25"/>
      <c r="R134" s="25"/>
      <c r="S134" s="25"/>
      <c r="T134" s="25"/>
      <c r="U134" s="25"/>
    </row>
    <row r="135" spans="1:21" x14ac:dyDescent="0.25">
      <c r="A135" s="25"/>
      <c r="B135" s="25"/>
      <c r="C135" s="25"/>
      <c r="D135" s="25"/>
      <c r="E135" s="25"/>
      <c r="F135" s="25"/>
      <c r="G135" s="25"/>
      <c r="H135" s="25"/>
      <c r="I135" s="25"/>
      <c r="J135" s="25"/>
      <c r="K135" s="25"/>
      <c r="L135" s="25"/>
      <c r="M135" s="25"/>
      <c r="N135" s="25"/>
      <c r="O135" s="25"/>
      <c r="P135" s="25"/>
      <c r="Q135" s="25"/>
      <c r="R135" s="25"/>
      <c r="S135" s="25"/>
      <c r="T135" s="25"/>
      <c r="U135" s="25"/>
    </row>
    <row r="136" spans="1:21" x14ac:dyDescent="0.25">
      <c r="A136" s="25"/>
      <c r="B136" s="25"/>
      <c r="C136" s="25"/>
      <c r="D136" s="25"/>
      <c r="E136" s="25"/>
      <c r="F136" s="25"/>
      <c r="G136" s="25"/>
      <c r="H136" s="25"/>
      <c r="I136" s="25"/>
      <c r="J136" s="25"/>
      <c r="K136" s="25"/>
      <c r="L136" s="25"/>
      <c r="M136" s="25"/>
      <c r="N136" s="25"/>
      <c r="O136" s="25"/>
      <c r="P136" s="25"/>
      <c r="Q136" s="25"/>
      <c r="R136" s="25"/>
      <c r="S136" s="25"/>
      <c r="T136" s="25"/>
      <c r="U136" s="25"/>
    </row>
    <row r="137" spans="1:21" x14ac:dyDescent="0.25">
      <c r="A137" s="25"/>
      <c r="B137" s="25"/>
      <c r="C137" s="25"/>
      <c r="D137" s="25"/>
      <c r="E137" s="25"/>
      <c r="F137" s="25"/>
      <c r="G137" s="25"/>
      <c r="H137" s="25"/>
      <c r="I137" s="25"/>
      <c r="J137" s="25"/>
      <c r="K137" s="25"/>
      <c r="L137" s="25"/>
      <c r="M137" s="25"/>
      <c r="N137" s="25"/>
      <c r="O137" s="25"/>
      <c r="P137" s="25"/>
      <c r="Q137" s="25"/>
      <c r="R137" s="25"/>
      <c r="S137" s="25"/>
      <c r="T137" s="25"/>
      <c r="U137" s="25"/>
    </row>
    <row r="138" spans="1:21" x14ac:dyDescent="0.25">
      <c r="A138" s="25"/>
      <c r="B138" s="25"/>
      <c r="C138" s="25"/>
      <c r="D138" s="25"/>
      <c r="E138" s="25"/>
      <c r="F138" s="25"/>
      <c r="G138" s="25"/>
      <c r="H138" s="25"/>
      <c r="I138" s="25"/>
      <c r="J138" s="25"/>
      <c r="K138" s="25"/>
      <c r="L138" s="25"/>
      <c r="M138" s="25"/>
      <c r="N138" s="25"/>
      <c r="O138" s="25"/>
      <c r="P138" s="25"/>
      <c r="Q138" s="25"/>
      <c r="R138" s="25"/>
      <c r="S138" s="25"/>
      <c r="T138" s="25"/>
      <c r="U138" s="25"/>
    </row>
    <row r="139" spans="1:21" x14ac:dyDescent="0.25">
      <c r="A139" s="25"/>
      <c r="B139" s="25"/>
      <c r="C139" s="25"/>
      <c r="D139" s="25"/>
      <c r="E139" s="25"/>
      <c r="F139" s="25"/>
      <c r="G139" s="25"/>
      <c r="H139" s="25"/>
      <c r="I139" s="25"/>
      <c r="J139" s="25"/>
      <c r="K139" s="25"/>
      <c r="L139" s="25"/>
      <c r="M139" s="25"/>
      <c r="N139" s="25"/>
      <c r="O139" s="25"/>
      <c r="P139" s="25"/>
      <c r="Q139" s="25"/>
      <c r="R139" s="25"/>
      <c r="S139" s="25"/>
      <c r="T139" s="25"/>
      <c r="U139" s="25"/>
    </row>
    <row r="140" spans="1:21" x14ac:dyDescent="0.25">
      <c r="A140" s="25"/>
      <c r="B140" s="25"/>
      <c r="C140" s="25"/>
      <c r="D140" s="25"/>
      <c r="E140" s="25"/>
      <c r="F140" s="25"/>
      <c r="G140" s="25"/>
      <c r="H140" s="25"/>
      <c r="I140" s="25"/>
      <c r="J140" s="25"/>
      <c r="K140" s="25"/>
      <c r="L140" s="25"/>
      <c r="M140" s="25"/>
      <c r="N140" s="25"/>
      <c r="O140" s="25"/>
      <c r="P140" s="25"/>
      <c r="Q140" s="25"/>
      <c r="R140" s="25"/>
      <c r="S140" s="25"/>
      <c r="T140" s="25"/>
      <c r="U140" s="25"/>
    </row>
    <row r="141" spans="1:21" x14ac:dyDescent="0.25">
      <c r="A141" s="25"/>
      <c r="B141" s="25"/>
      <c r="C141" s="25"/>
      <c r="D141" s="25"/>
      <c r="E141" s="25"/>
      <c r="F141" s="25"/>
      <c r="G141" s="25"/>
      <c r="H141" s="25"/>
      <c r="I141" s="25"/>
      <c r="J141" s="25"/>
      <c r="K141" s="25"/>
      <c r="L141" s="25"/>
      <c r="M141" s="25"/>
      <c r="N141" s="25"/>
      <c r="O141" s="25"/>
      <c r="P141" s="25"/>
      <c r="Q141" s="25"/>
      <c r="R141" s="25"/>
      <c r="S141" s="25"/>
      <c r="T141" s="25"/>
      <c r="U141" s="25"/>
    </row>
    <row r="142" spans="1:21" x14ac:dyDescent="0.25">
      <c r="A142" s="25"/>
      <c r="B142" s="25"/>
      <c r="C142" s="25"/>
      <c r="D142" s="25"/>
      <c r="E142" s="25"/>
      <c r="F142" s="25"/>
      <c r="G142" s="25"/>
      <c r="H142" s="25"/>
      <c r="I142" s="25"/>
      <c r="J142" s="25"/>
      <c r="K142" s="25"/>
      <c r="L142" s="25"/>
      <c r="M142" s="25"/>
      <c r="N142" s="25"/>
      <c r="O142" s="25"/>
      <c r="P142" s="25"/>
      <c r="Q142" s="25"/>
      <c r="R142" s="25"/>
      <c r="S142" s="25"/>
      <c r="T142" s="25"/>
      <c r="U142" s="25"/>
    </row>
    <row r="143" spans="1:21" x14ac:dyDescent="0.25">
      <c r="A143" s="25"/>
      <c r="B143" s="25"/>
      <c r="C143" s="25"/>
      <c r="D143" s="25"/>
      <c r="E143" s="25"/>
      <c r="F143" s="25"/>
      <c r="G143" s="25"/>
      <c r="H143" s="25"/>
      <c r="I143" s="25"/>
      <c r="J143" s="25"/>
      <c r="K143" s="25"/>
      <c r="L143" s="25"/>
      <c r="M143" s="25"/>
      <c r="N143" s="25"/>
      <c r="O143" s="25"/>
      <c r="P143" s="25"/>
      <c r="Q143" s="25"/>
      <c r="R143" s="25"/>
      <c r="S143" s="25"/>
      <c r="T143" s="25"/>
      <c r="U143" s="25"/>
    </row>
    <row r="144" spans="1:21" x14ac:dyDescent="0.25">
      <c r="A144" s="25"/>
      <c r="B144" s="25"/>
      <c r="C144" s="25"/>
      <c r="D144" s="25"/>
      <c r="E144" s="25"/>
      <c r="F144" s="25"/>
      <c r="G144" s="25"/>
      <c r="H144" s="25"/>
      <c r="I144" s="25"/>
      <c r="J144" s="25"/>
      <c r="K144" s="25"/>
      <c r="L144" s="25"/>
      <c r="M144" s="25"/>
      <c r="N144" s="25"/>
      <c r="O144" s="25"/>
      <c r="P144" s="25"/>
      <c r="Q144" s="25"/>
      <c r="R144" s="25"/>
      <c r="S144" s="25"/>
      <c r="T144" s="25"/>
      <c r="U144" s="25"/>
    </row>
    <row r="145" spans="1:21" x14ac:dyDescent="0.25">
      <c r="A145" s="25"/>
      <c r="B145" s="25"/>
      <c r="C145" s="25"/>
      <c r="D145" s="25"/>
      <c r="E145" s="25"/>
      <c r="F145" s="25"/>
      <c r="G145" s="25"/>
      <c r="H145" s="25"/>
      <c r="I145" s="25"/>
      <c r="J145" s="25"/>
      <c r="K145" s="25"/>
      <c r="L145" s="25"/>
      <c r="M145" s="25"/>
      <c r="N145" s="25"/>
      <c r="O145" s="25"/>
      <c r="P145" s="25"/>
      <c r="Q145" s="25"/>
      <c r="R145" s="25"/>
      <c r="S145" s="25"/>
      <c r="T145" s="25"/>
      <c r="U145" s="25"/>
    </row>
    <row r="146" spans="1:21" x14ac:dyDescent="0.25">
      <c r="A146" s="25"/>
      <c r="B146" s="25"/>
      <c r="C146" s="25"/>
      <c r="D146" s="25"/>
      <c r="E146" s="25"/>
      <c r="F146" s="25"/>
      <c r="G146" s="25"/>
      <c r="H146" s="25"/>
      <c r="I146" s="25"/>
      <c r="J146" s="25"/>
      <c r="K146" s="25"/>
      <c r="L146" s="25"/>
      <c r="M146" s="25"/>
      <c r="N146" s="25"/>
      <c r="O146" s="25"/>
      <c r="P146" s="25"/>
      <c r="Q146" s="25"/>
      <c r="R146" s="25"/>
      <c r="S146" s="25"/>
      <c r="T146" s="25"/>
      <c r="U146" s="25"/>
    </row>
    <row r="147" spans="1:21" x14ac:dyDescent="0.25">
      <c r="A147" s="25"/>
      <c r="B147" s="25"/>
      <c r="C147" s="25"/>
      <c r="D147" s="25"/>
      <c r="E147" s="25"/>
      <c r="F147" s="25"/>
      <c r="G147" s="25"/>
      <c r="H147" s="25"/>
      <c r="I147" s="25"/>
      <c r="J147" s="25"/>
      <c r="K147" s="25"/>
      <c r="L147" s="25"/>
      <c r="M147" s="25"/>
      <c r="N147" s="25"/>
      <c r="O147" s="25"/>
      <c r="P147" s="25"/>
      <c r="Q147" s="25"/>
      <c r="R147" s="25"/>
      <c r="S147" s="25"/>
      <c r="T147" s="25"/>
      <c r="U147" s="25"/>
    </row>
    <row r="148" spans="1:21" x14ac:dyDescent="0.25">
      <c r="A148" s="25"/>
      <c r="B148" s="25"/>
      <c r="C148" s="25"/>
      <c r="D148" s="25"/>
      <c r="E148" s="25"/>
      <c r="F148" s="25"/>
      <c r="G148" s="25"/>
      <c r="H148" s="25"/>
      <c r="I148" s="25"/>
      <c r="J148" s="25"/>
      <c r="K148" s="25"/>
      <c r="L148" s="25"/>
      <c r="M148" s="25"/>
      <c r="N148" s="25"/>
      <c r="O148" s="25"/>
      <c r="P148" s="25"/>
      <c r="Q148" s="25"/>
      <c r="R148" s="25"/>
      <c r="S148" s="25"/>
      <c r="T148" s="25"/>
      <c r="U148" s="25"/>
    </row>
    <row r="149" spans="1:21" x14ac:dyDescent="0.25">
      <c r="A149" s="25"/>
      <c r="B149" s="25"/>
      <c r="C149" s="25"/>
      <c r="D149" s="25"/>
      <c r="E149" s="25"/>
      <c r="F149" s="25"/>
      <c r="G149" s="25"/>
      <c r="H149" s="25"/>
      <c r="I149" s="25"/>
      <c r="J149" s="25"/>
      <c r="K149" s="25"/>
      <c r="L149" s="25"/>
      <c r="M149" s="25"/>
      <c r="N149" s="25"/>
      <c r="O149" s="25"/>
      <c r="P149" s="25"/>
      <c r="Q149" s="25"/>
      <c r="R149" s="25"/>
      <c r="S149" s="25"/>
      <c r="T149" s="25"/>
      <c r="U149" s="25"/>
    </row>
    <row r="150" spans="1:21" x14ac:dyDescent="0.25">
      <c r="A150" s="25"/>
      <c r="B150" s="25"/>
      <c r="C150" s="25"/>
      <c r="D150" s="25"/>
      <c r="E150" s="25"/>
      <c r="F150" s="25"/>
      <c r="G150" s="25"/>
      <c r="H150" s="25"/>
      <c r="I150" s="25"/>
      <c r="J150" s="25"/>
      <c r="K150" s="25"/>
      <c r="L150" s="25"/>
      <c r="M150" s="25"/>
      <c r="N150" s="25"/>
      <c r="O150" s="25"/>
      <c r="P150" s="25"/>
      <c r="Q150" s="25"/>
      <c r="R150" s="25"/>
      <c r="S150" s="25"/>
      <c r="T150" s="25"/>
      <c r="U150" s="25"/>
    </row>
    <row r="151" spans="1:21" x14ac:dyDescent="0.25">
      <c r="A151" s="25"/>
      <c r="B151" s="25"/>
      <c r="C151" s="25"/>
      <c r="D151" s="25"/>
      <c r="E151" s="25"/>
      <c r="F151" s="25"/>
      <c r="G151" s="25"/>
      <c r="H151" s="25"/>
      <c r="I151" s="25"/>
      <c r="J151" s="25"/>
      <c r="K151" s="25"/>
      <c r="L151" s="25"/>
      <c r="M151" s="25"/>
      <c r="N151" s="25"/>
      <c r="O151" s="25"/>
      <c r="P151" s="25"/>
      <c r="Q151" s="25"/>
      <c r="R151" s="25"/>
      <c r="S151" s="25"/>
      <c r="T151" s="25"/>
      <c r="U151" s="25"/>
    </row>
    <row r="152" spans="1:21" x14ac:dyDescent="0.25">
      <c r="A152" s="25"/>
      <c r="B152" s="25"/>
      <c r="C152" s="25"/>
      <c r="D152" s="25"/>
      <c r="E152" s="25"/>
      <c r="F152" s="25"/>
      <c r="G152" s="25"/>
      <c r="H152" s="25"/>
      <c r="I152" s="25"/>
      <c r="J152" s="25"/>
      <c r="K152" s="25"/>
      <c r="L152" s="25"/>
      <c r="M152" s="25"/>
      <c r="N152" s="25"/>
      <c r="O152" s="25"/>
      <c r="P152" s="25"/>
      <c r="Q152" s="25"/>
      <c r="R152" s="25"/>
      <c r="S152" s="25"/>
      <c r="T152" s="25"/>
      <c r="U152" s="25"/>
    </row>
    <row r="153" spans="1:21" x14ac:dyDescent="0.25">
      <c r="A153" s="25"/>
      <c r="B153" s="25"/>
      <c r="C153" s="25"/>
      <c r="D153" s="25"/>
      <c r="E153" s="25"/>
      <c r="F153" s="25"/>
      <c r="G153" s="25"/>
      <c r="H153" s="25"/>
      <c r="I153" s="25"/>
      <c r="J153" s="25"/>
      <c r="K153" s="25"/>
      <c r="L153" s="25"/>
      <c r="M153" s="25"/>
      <c r="N153" s="25"/>
      <c r="O153" s="25"/>
      <c r="P153" s="25"/>
      <c r="Q153" s="25"/>
      <c r="R153" s="25"/>
      <c r="S153" s="25"/>
      <c r="T153" s="25"/>
      <c r="U153" s="25"/>
    </row>
    <row r="154" spans="1:21" x14ac:dyDescent="0.25">
      <c r="A154" s="25"/>
      <c r="B154" s="25"/>
      <c r="C154" s="25"/>
      <c r="D154" s="25"/>
      <c r="E154" s="25"/>
      <c r="F154" s="25"/>
      <c r="G154" s="25"/>
      <c r="H154" s="25"/>
      <c r="I154" s="25"/>
      <c r="J154" s="25"/>
      <c r="K154" s="25"/>
      <c r="L154" s="25"/>
      <c r="M154" s="25"/>
      <c r="N154" s="25"/>
      <c r="O154" s="25"/>
      <c r="P154" s="25"/>
      <c r="Q154" s="25"/>
      <c r="R154" s="25"/>
      <c r="S154" s="25"/>
      <c r="T154" s="25"/>
      <c r="U154" s="25"/>
    </row>
  </sheetData>
  <mergeCells count="1">
    <mergeCell ref="A90:R9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F00B9-1E44-4E27-B294-C15988D61ED3}">
  <ds:schemaRefs>
    <ds:schemaRef ds:uri="http://schemas.microsoft.com/sharepoint/events"/>
  </ds:schemaRefs>
</ds:datastoreItem>
</file>

<file path=customXml/itemProps2.xml><?xml version="1.0" encoding="utf-8"?>
<ds:datastoreItem xmlns:ds="http://schemas.openxmlformats.org/officeDocument/2006/customXml" ds:itemID="{59B01355-B501-413C-8161-B9DB86A15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826475-D80F-4CF5-AE6F-015ECA79E223}">
  <ds:schemaRefs>
    <ds:schemaRef ds:uri="3eb395c1-c26a-485a-a474-2edaaa77b21c"/>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4B21BDAA-1F49-4FDB-87BC-2B84220F4D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Sheet1</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dcterms:created xsi:type="dcterms:W3CDTF">2019-01-31T08:17:49Z</dcterms:created>
  <dcterms:modified xsi:type="dcterms:W3CDTF">2026-01-06T02:38:39Z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