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dygaqilah.hassan\Desktop\H1 2025\Website\"/>
    </mc:Choice>
  </mc:AlternateContent>
  <xr:revisionPtr revIDLastSave="0" documentId="13_ncr:1_{11B92A4F-82EE-45FD-88C8-F90CB4B214A0}" xr6:coauthVersionLast="36" xr6:coauthVersionMax="36" xr10:uidLastSave="{00000000-0000-0000-0000-000000000000}"/>
  <bookViews>
    <workbookView xWindow="0" yWindow="0" windowWidth="12312" windowHeight="6540" xr2:uid="{00000000-000D-0000-FFFF-FFFF00000000}"/>
  </bookViews>
  <sheets>
    <sheet name="Table1" sheetId="31" r:id="rId1"/>
    <sheet name="Table2" sheetId="33" r:id="rId2"/>
    <sheet name="Table 3" sheetId="34" r:id="rId3"/>
    <sheet name="Ref Financial Account" sheetId="35" state="hidden" r:id="rId4"/>
  </sheets>
  <externalReferences>
    <externalReference r:id="rId5"/>
    <externalReference r:id="rId6"/>
    <externalReference r:id="rId7"/>
  </externalReferences>
  <definedNames>
    <definedName name="_Order1" hidden="1">255</definedName>
    <definedName name="_Order2" hidden="1">255</definedName>
    <definedName name="jyht">#REF!</definedName>
    <definedName name="_xlnm.Print_Area" localSheetId="2">'Table 3'!$A$1:$H$64</definedName>
    <definedName name="_xlnm.Print_Area" localSheetId="1">Table2!$A$1:$H$40</definedName>
    <definedName name="_xlnm.Print_Titles" localSheetId="2">'Table 3'!$1:$4</definedName>
    <definedName name="TAB_SEI_AMB" localSheetId="3">#REF!</definedName>
    <definedName name="TAB_SEI_AMB" localSheetId="0">#REF!</definedName>
    <definedName name="TAB_SEI_AMB" localSheetId="1">#REF!</definedName>
    <definedName name="TAB_SEI_AMB">#REF!</definedName>
    <definedName name="TAB_SEI_E" localSheetId="3">#REF!</definedName>
    <definedName name="TAB_SEI_E" localSheetId="0">#REF!</definedName>
    <definedName name="TAB_SEI_E" localSheetId="1">#REF!</definedName>
    <definedName name="TAB_SEI_E">#REF!</definedName>
    <definedName name="TAB_SEI_F" localSheetId="3">#REF!</definedName>
    <definedName name="TAB_SEI_F" localSheetId="0">#REF!</definedName>
    <definedName name="TAB_SEI_F" localSheetId="1">#REF!</definedName>
    <definedName name="TAB_SEI_F">#REF!</definedName>
    <definedName name="TAB_SEI_R" localSheetId="3">#REF!</definedName>
    <definedName name="TAB_SEI_R" localSheetId="0">#REF!</definedName>
    <definedName name="TAB_SEI_R" localSheetId="1">#REF!</definedName>
    <definedName name="TAB_SEI_R">#REF!</definedName>
    <definedName name="Table_16" localSheetId="3">#REF!</definedName>
    <definedName name="Table_16" localSheetId="0">#REF!</definedName>
    <definedName name="Table_16" localSheetId="1">#REF!</definedName>
    <definedName name="Table_16">#REF!</definedName>
    <definedName name="Table_17" localSheetId="3">#REF!</definedName>
    <definedName name="Table_17" localSheetId="0">#REF!</definedName>
    <definedName name="Table_17" localSheetId="1">#REF!</definedName>
    <definedName name="Table_17">#REF!</definedName>
    <definedName name="Table_18" localSheetId="3">#REF!</definedName>
    <definedName name="Table_18" localSheetId="0">#REF!</definedName>
    <definedName name="Table_18" localSheetId="1">#REF!</definedName>
    <definedName name="Table_18">#REF!</definedName>
    <definedName name="Table_19" localSheetId="3">#REF!</definedName>
    <definedName name="Table_19" localSheetId="0">#REF!</definedName>
    <definedName name="Table_19" localSheetId="1">#REF!</definedName>
    <definedName name="Table_19">#REF!</definedName>
    <definedName name="Table_21" localSheetId="3">#REF!</definedName>
    <definedName name="Table_21" localSheetId="0">#REF!</definedName>
    <definedName name="Table_21" localSheetId="1">#REF!</definedName>
    <definedName name="Table_21">#REF!</definedName>
    <definedName name="Table_22" localSheetId="3">#REF!</definedName>
    <definedName name="Table_22" localSheetId="0">#REF!</definedName>
    <definedName name="Table_22" localSheetId="1">#REF!</definedName>
    <definedName name="Table_22">#REF!</definedName>
    <definedName name="Table_23" localSheetId="3">#REF!</definedName>
    <definedName name="Table_23" localSheetId="0">#REF!</definedName>
    <definedName name="Table_23" localSheetId="1">#REF!</definedName>
    <definedName name="Table_23">#REF!</definedName>
    <definedName name="Table_24" localSheetId="3">#REF!</definedName>
    <definedName name="Table_24" localSheetId="0">#REF!</definedName>
    <definedName name="Table_24" localSheetId="1">#REF!</definedName>
    <definedName name="Table_24">#REF!</definedName>
    <definedName name="Table_25" localSheetId="3">#REF!</definedName>
    <definedName name="Table_25" localSheetId="0">#REF!</definedName>
    <definedName name="Table_25" localSheetId="1">#REF!</definedName>
    <definedName name="Table_25">#REF!</definedName>
    <definedName name="Table_26" localSheetId="3">#REF!</definedName>
    <definedName name="Table_26" localSheetId="0">#REF!</definedName>
    <definedName name="Table_26" localSheetId="1">#REF!</definedName>
    <definedName name="Table_26">#REF!</definedName>
    <definedName name="Table_27" localSheetId="3">#REF!</definedName>
    <definedName name="Table_27" localSheetId="0">#REF!</definedName>
    <definedName name="Table_27" localSheetId="1">#REF!</definedName>
    <definedName name="Table_27">#REF!</definedName>
    <definedName name="Table_28" localSheetId="3">#REF!</definedName>
    <definedName name="Table_28" localSheetId="0">#REF!</definedName>
    <definedName name="Table_28" localSheetId="1">#REF!</definedName>
    <definedName name="Table_28">#REF!</definedName>
    <definedName name="Table_29" localSheetId="3">#REF!</definedName>
    <definedName name="Table_29" localSheetId="0">#REF!</definedName>
    <definedName name="Table_29" localSheetId="1">#REF!</definedName>
    <definedName name="Table_29">#REF!</definedName>
    <definedName name="Table_30" localSheetId="3">#REF!</definedName>
    <definedName name="Table_30" localSheetId="0">#REF!</definedName>
    <definedName name="Table_30" localSheetId="1">#REF!</definedName>
    <definedName name="Table_30">#REF!</definedName>
    <definedName name="Table_5" localSheetId="3">#REF!</definedName>
    <definedName name="Table_5" localSheetId="0">#REF!</definedName>
    <definedName name="Table_5" localSheetId="1">#REF!</definedName>
    <definedName name="Table_5">#REF!</definedName>
    <definedName name="Table_6" localSheetId="3">#REF!</definedName>
    <definedName name="Table_6" localSheetId="0">#REF!</definedName>
    <definedName name="Table_6" localSheetId="1">#REF!</definedName>
    <definedName name="Table_6">#REF!</definedName>
    <definedName name="Table_7" localSheetId="3">#REF!</definedName>
    <definedName name="Table_7" localSheetId="0">#REF!</definedName>
    <definedName name="Table_7" localSheetId="1">#REF!</definedName>
    <definedName name="Table_7">#REF!</definedName>
    <definedName name="Table_8" localSheetId="3">#REF!</definedName>
    <definedName name="Table_8" localSheetId="0">#REF!</definedName>
    <definedName name="Table_8" localSheetId="1">#REF!</definedName>
    <definedName name="Table_8">#REF!</definedName>
    <definedName name="Table_9" localSheetId="3">#REF!</definedName>
    <definedName name="Table_9" localSheetId="0">#REF!</definedName>
    <definedName name="Table_9" localSheetId="1">#REF!</definedName>
    <definedName name="Table_9">#REF!</definedName>
  </definedNames>
  <calcPr calcId="191029"/>
</workbook>
</file>

<file path=xl/calcChain.xml><?xml version="1.0" encoding="utf-8"?>
<calcChain xmlns="http://schemas.openxmlformats.org/spreadsheetml/2006/main">
  <c r="H24" i="33" l="1"/>
  <c r="H8" i="33" s="1"/>
  <c r="H10" i="33"/>
  <c r="H7" i="33" s="1"/>
  <c r="H6" i="33" l="1"/>
  <c r="H55" i="34" l="1"/>
  <c r="H53" i="34" s="1"/>
  <c r="H49" i="34" s="1"/>
  <c r="H42" i="34"/>
  <c r="H38" i="34"/>
  <c r="H30" i="34"/>
  <c r="H26" i="34"/>
  <c r="H16" i="34"/>
  <c r="H15" i="34" s="1"/>
  <c r="H24" i="34" l="1"/>
  <c r="H23" i="34" s="1"/>
  <c r="H36" i="34"/>
  <c r="H11" i="34" l="1"/>
  <c r="H7" i="34" s="1"/>
  <c r="H6" i="34" s="1"/>
  <c r="H31" i="31"/>
  <c r="H28" i="31"/>
  <c r="H25" i="31"/>
  <c r="H6" i="31"/>
  <c r="H24" i="31" l="1"/>
  <c r="G31" i="31"/>
  <c r="G25" i="31" l="1"/>
  <c r="G30" i="34" l="1"/>
  <c r="F24" i="33" l="1"/>
  <c r="G24" i="33"/>
  <c r="G10" i="33"/>
  <c r="G55" i="34"/>
  <c r="G49" i="34"/>
  <c r="G36" i="34"/>
  <c r="G26" i="34"/>
  <c r="G24" i="34" s="1"/>
  <c r="G16" i="34"/>
  <c r="G15" i="34" s="1"/>
  <c r="G28" i="31"/>
  <c r="G6" i="31"/>
  <c r="G24" i="31" l="1"/>
  <c r="G7" i="33"/>
  <c r="G8" i="33"/>
  <c r="G6" i="33" l="1"/>
  <c r="G23" i="34"/>
  <c r="G11" i="34"/>
  <c r="G7" i="34" s="1"/>
  <c r="G6" i="34" l="1"/>
  <c r="F30" i="34"/>
  <c r="H105" i="35" l="1"/>
  <c r="H103" i="35" s="1"/>
  <c r="H99" i="35" s="1"/>
  <c r="G105" i="35"/>
  <c r="G103" i="35" s="1"/>
  <c r="G99" i="35" s="1"/>
  <c r="F105" i="35"/>
  <c r="F103" i="35" s="1"/>
  <c r="F99" i="35" s="1"/>
  <c r="E105" i="35"/>
  <c r="E103" i="35" s="1"/>
  <c r="E99" i="35" s="1"/>
  <c r="D105" i="35"/>
  <c r="D103" i="35" s="1"/>
  <c r="D99" i="35" s="1"/>
  <c r="H90" i="35"/>
  <c r="G89" i="35"/>
  <c r="F89" i="35"/>
  <c r="E89" i="35"/>
  <c r="D89" i="35"/>
  <c r="G88" i="35"/>
  <c r="F88" i="35"/>
  <c r="E88" i="35"/>
  <c r="D88" i="35"/>
  <c r="H87" i="35"/>
  <c r="I76" i="35"/>
  <c r="I69" i="35" s="1"/>
  <c r="H76" i="35"/>
  <c r="G76" i="35"/>
  <c r="F76" i="35"/>
  <c r="E76" i="35"/>
  <c r="D76" i="35"/>
  <c r="H71" i="35"/>
  <c r="G71" i="35"/>
  <c r="F71" i="35"/>
  <c r="E71" i="35"/>
  <c r="D71" i="35"/>
  <c r="H66" i="35"/>
  <c r="G66" i="35"/>
  <c r="F66" i="35"/>
  <c r="E66" i="35"/>
  <c r="D66" i="35"/>
  <c r="G65" i="35"/>
  <c r="F65" i="35"/>
  <c r="E65" i="35"/>
  <c r="D65" i="35"/>
  <c r="G63" i="35"/>
  <c r="F63" i="35"/>
  <c r="E63" i="35"/>
  <c r="D63" i="35"/>
  <c r="I47" i="35"/>
  <c r="I37" i="35" s="1"/>
  <c r="H47" i="35"/>
  <c r="H37" i="35" s="1"/>
  <c r="G47" i="35"/>
  <c r="F47" i="35"/>
  <c r="E47" i="35"/>
  <c r="D47" i="35"/>
  <c r="G39" i="35"/>
  <c r="F39" i="35"/>
  <c r="E39" i="35"/>
  <c r="D39" i="35"/>
  <c r="I16" i="35"/>
  <c r="I15" i="35" s="1"/>
  <c r="H16" i="35"/>
  <c r="H15" i="35" s="1"/>
  <c r="G16" i="35"/>
  <c r="G15" i="35" s="1"/>
  <c r="F16" i="35"/>
  <c r="F15" i="35" s="1"/>
  <c r="E16" i="35"/>
  <c r="E15" i="35" s="1"/>
  <c r="D16" i="35"/>
  <c r="D15" i="35" s="1"/>
  <c r="I11" i="35"/>
  <c r="I7" i="35" s="1"/>
  <c r="H11" i="35"/>
  <c r="H7" i="35" s="1"/>
  <c r="G11" i="35"/>
  <c r="G7" i="35" s="1"/>
  <c r="F11" i="35"/>
  <c r="F7" i="35" s="1"/>
  <c r="E11" i="35"/>
  <c r="E7" i="35" s="1"/>
  <c r="D11" i="35"/>
  <c r="D7" i="35" s="1"/>
  <c r="F55" i="34"/>
  <c r="F53" i="34" s="1"/>
  <c r="F49" i="34" s="1"/>
  <c r="E55" i="34"/>
  <c r="E53" i="34" s="1"/>
  <c r="E49" i="34" s="1"/>
  <c r="D55" i="34"/>
  <c r="D53" i="34" s="1"/>
  <c r="D49" i="34" s="1"/>
  <c r="E46" i="34"/>
  <c r="F42" i="34"/>
  <c r="E42" i="34"/>
  <c r="D42" i="34"/>
  <c r="F38" i="34"/>
  <c r="E38" i="34"/>
  <c r="D38" i="34"/>
  <c r="E30" i="34"/>
  <c r="D30" i="34"/>
  <c r="F26" i="34"/>
  <c r="F24" i="34" s="1"/>
  <c r="E26" i="34"/>
  <c r="D26" i="34"/>
  <c r="F16" i="34"/>
  <c r="F15" i="34" s="1"/>
  <c r="E16" i="34"/>
  <c r="E15" i="34" s="1"/>
  <c r="D16" i="34"/>
  <c r="D15" i="34" s="1"/>
  <c r="F11" i="34"/>
  <c r="F7" i="34" s="1"/>
  <c r="E11" i="34"/>
  <c r="E7" i="34" s="1"/>
  <c r="D11" i="34"/>
  <c r="D7" i="34" s="1"/>
  <c r="E24" i="33"/>
  <c r="E8" i="33" s="1"/>
  <c r="D24" i="33"/>
  <c r="D8" i="33" s="1"/>
  <c r="F10" i="33"/>
  <c r="E10" i="33"/>
  <c r="E7" i="33" s="1"/>
  <c r="D10" i="33"/>
  <c r="D7" i="33" s="1"/>
  <c r="F8" i="33"/>
  <c r="F31" i="31"/>
  <c r="E31" i="31"/>
  <c r="D31" i="31"/>
  <c r="F28" i="31"/>
  <c r="E28" i="31"/>
  <c r="D28" i="31"/>
  <c r="F25" i="31"/>
  <c r="E25" i="31"/>
  <c r="D25" i="31"/>
  <c r="F6" i="31"/>
  <c r="E6" i="31"/>
  <c r="D6" i="31"/>
  <c r="G87" i="35" l="1"/>
  <c r="E87" i="35"/>
  <c r="G69" i="35"/>
  <c r="G37" i="35"/>
  <c r="D87" i="35"/>
  <c r="E37" i="35"/>
  <c r="F69" i="35"/>
  <c r="D37" i="35"/>
  <c r="H69" i="35"/>
  <c r="H36" i="35" s="1"/>
  <c r="H6" i="35" s="1"/>
  <c r="D69" i="35"/>
  <c r="E69" i="35"/>
  <c r="F37" i="35"/>
  <c r="F87" i="35"/>
  <c r="I36" i="35"/>
  <c r="I6" i="35" s="1"/>
  <c r="F7" i="33"/>
  <c r="E24" i="34"/>
  <c r="D6" i="33"/>
  <c r="E6" i="33"/>
  <c r="D24" i="34"/>
  <c r="F36" i="34"/>
  <c r="D36" i="34"/>
  <c r="E36" i="34"/>
  <c r="D24" i="31"/>
  <c r="D37" i="31" s="1"/>
  <c r="E24" i="31"/>
  <c r="E37" i="31" s="1"/>
  <c r="F24" i="31"/>
  <c r="G36" i="35" l="1"/>
  <c r="G6" i="35" s="1"/>
  <c r="F36" i="35"/>
  <c r="F6" i="35" s="1"/>
  <c r="E36" i="35"/>
  <c r="E6" i="35" s="1"/>
  <c r="E23" i="34"/>
  <c r="E6" i="34" s="1"/>
  <c r="D36" i="35"/>
  <c r="D6" i="35" s="1"/>
  <c r="F23" i="34"/>
  <c r="F6" i="33"/>
  <c r="F37" i="31"/>
  <c r="D23" i="34"/>
  <c r="D6" i="34" s="1"/>
  <c r="F6" i="34" l="1"/>
</calcChain>
</file>

<file path=xl/sharedStrings.xml><?xml version="1.0" encoding="utf-8"?>
<sst xmlns="http://schemas.openxmlformats.org/spreadsheetml/2006/main" count="326" uniqueCount="76">
  <si>
    <t>Table BOP-1:  Balance of Payments Account</t>
  </si>
  <si>
    <t>Component</t>
  </si>
  <si>
    <t>BND Million</t>
  </si>
  <si>
    <t>Current Account</t>
  </si>
  <si>
    <t>Goods</t>
  </si>
  <si>
    <t>Exports</t>
  </si>
  <si>
    <t>Imports</t>
  </si>
  <si>
    <t>Services</t>
  </si>
  <si>
    <t>Receipts</t>
  </si>
  <si>
    <t>Payments</t>
  </si>
  <si>
    <t>Primary income</t>
  </si>
  <si>
    <t>Secondary income</t>
  </si>
  <si>
    <t>Capital Account</t>
  </si>
  <si>
    <t>Financial Account</t>
  </si>
  <si>
    <t>Direct investment</t>
  </si>
  <si>
    <t>Abroad</t>
  </si>
  <si>
    <t>In Brunei Darussalam</t>
  </si>
  <si>
    <t>Portfolio investment</t>
  </si>
  <si>
    <t>Assets</t>
  </si>
  <si>
    <t>Liabilities</t>
  </si>
  <si>
    <t>Other investment</t>
  </si>
  <si>
    <t>Reserves Assets</t>
  </si>
  <si>
    <t>Net Errors and Omissions</t>
  </si>
  <si>
    <t>Note: p - Provisional</t>
  </si>
  <si>
    <r>
      <rPr>
        <sz val="12"/>
        <color theme="0"/>
        <rFont val="Calibri"/>
        <family val="2"/>
        <scheme val="minor"/>
      </rPr>
      <t>Note:</t>
    </r>
    <r>
      <rPr>
        <sz val="12"/>
        <color theme="1"/>
        <rFont val="Calibri"/>
        <family val="2"/>
        <scheme val="minor"/>
      </rPr>
      <t xml:space="preserve"> '-' - Nil</t>
    </r>
  </si>
  <si>
    <t xml:space="preserve"> Figures may not tally due to rounding</t>
  </si>
  <si>
    <t>Table BOP-2:  Services Account</t>
  </si>
  <si>
    <t>Manufacturing services</t>
  </si>
  <si>
    <t>-</t>
  </si>
  <si>
    <t>Maintenance and repair services n.i.e</t>
  </si>
  <si>
    <t>Transport</t>
  </si>
  <si>
    <t>Travel</t>
  </si>
  <si>
    <t xml:space="preserve">Construction </t>
  </si>
  <si>
    <t>Insurance services</t>
  </si>
  <si>
    <t>Financial services</t>
  </si>
  <si>
    <t xml:space="preserve">Charges for the use of intellectual property </t>
  </si>
  <si>
    <t>Telecommunications, computer and information services</t>
  </si>
  <si>
    <t>Other Business services</t>
  </si>
  <si>
    <t>Personal, cultural and recreational services</t>
  </si>
  <si>
    <t>Government n.i.e</t>
  </si>
  <si>
    <r>
      <rPr>
        <sz val="12"/>
        <color theme="0"/>
        <rFont val="Calibri"/>
        <family val="2"/>
        <scheme val="minor"/>
      </rPr>
      <t xml:space="preserve">Note: </t>
    </r>
    <r>
      <rPr>
        <sz val="12"/>
        <color theme="1"/>
        <rFont val="Calibri"/>
        <family val="2"/>
        <scheme val="minor"/>
      </rPr>
      <t>'-' - Nil</t>
    </r>
  </si>
  <si>
    <t xml:space="preserve">         Figures may not tally due to rounding</t>
  </si>
  <si>
    <t xml:space="preserve">Table BOP-3:  Financial Account </t>
  </si>
  <si>
    <t>Direct investment on directional basis</t>
  </si>
  <si>
    <t>Equity Investment</t>
  </si>
  <si>
    <t>Debts Instruments</t>
  </si>
  <si>
    <t>Equity and Investment fund shares</t>
  </si>
  <si>
    <t>Debt securities</t>
  </si>
  <si>
    <t xml:space="preserve">Other equity </t>
  </si>
  <si>
    <t>Currency and deposits</t>
  </si>
  <si>
    <t>Depository-taking corporation</t>
  </si>
  <si>
    <t>Other financial corporations</t>
  </si>
  <si>
    <t>Other Sector</t>
  </si>
  <si>
    <t>Loans</t>
  </si>
  <si>
    <t>Trade Credit and advance</t>
  </si>
  <si>
    <t>Other accounts receivable</t>
  </si>
  <si>
    <t>Central bank</t>
  </si>
  <si>
    <t>Other accounts payable</t>
  </si>
  <si>
    <t>Special drawing rights</t>
  </si>
  <si>
    <t>Monetary gold</t>
  </si>
  <si>
    <t>Reserve position in IMF</t>
  </si>
  <si>
    <t>Other reserve assets</t>
  </si>
  <si>
    <t>Securities</t>
  </si>
  <si>
    <t>Financial derivatives</t>
  </si>
  <si>
    <t>Other claims</t>
  </si>
  <si>
    <r>
      <rPr>
        <sz val="12"/>
        <color theme="0"/>
        <rFont val="Calibri"/>
        <family val="2"/>
        <scheme val="minor"/>
      </rPr>
      <t>Note:</t>
    </r>
    <r>
      <rPr>
        <sz val="12"/>
        <color theme="1"/>
        <rFont val="Calibri"/>
        <family val="2"/>
        <scheme val="minor"/>
      </rPr>
      <t>'-' - Nil</t>
    </r>
  </si>
  <si>
    <t xml:space="preserve">      Figures may not tally due to rounding</t>
  </si>
  <si>
    <t>Table BOP-3:  Financial Account (cont'd)</t>
  </si>
  <si>
    <t>General Government</t>
  </si>
  <si>
    <t>Other Financial Corporation</t>
  </si>
  <si>
    <t>Nonfinancial corporations and others</t>
  </si>
  <si>
    <r>
      <t>Jan-June 2024</t>
    </r>
    <r>
      <rPr>
        <b/>
        <vertAlign val="superscript"/>
        <sz val="12"/>
        <color theme="1"/>
        <rFont val="Calibri"/>
        <family val="2"/>
        <scheme val="minor"/>
      </rPr>
      <t>p</t>
    </r>
  </si>
  <si>
    <t>*Trade Credit and advance</t>
  </si>
  <si>
    <r>
      <rPr>
        <sz val="11"/>
        <color theme="0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>'-' - Nil</t>
    </r>
  </si>
  <si>
    <r>
      <t>H1 2025</t>
    </r>
    <r>
      <rPr>
        <b/>
        <vertAlign val="superscript"/>
        <sz val="12"/>
        <color theme="1"/>
        <rFont val="Calibri"/>
        <family val="2"/>
        <scheme val="minor"/>
      </rPr>
      <t>p</t>
    </r>
  </si>
  <si>
    <t xml:space="preserve">* Trade credit and advance for 2021 are included in Other accounts receivable due to confidentiality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</si>
</sst>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_);\(#,##0.0\)"/>
    <numFmt numFmtId="165" formatCode="0_);\(0\)"/>
    <numFmt numFmtId="166" formatCode="#,##0.0"/>
    <numFmt numFmtId="167" formatCode="_(* #,##0.0_);_(* \(#,##0.0\);_(* &quot;-&quot;??_);_(@_)"/>
    <numFmt numFmtId="168" formatCode="0.0%"/>
  </numFmts>
  <fonts count="21">
    <font>
      <sz val="12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</font>
    <font>
      <sz val="12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</borders>
  <cellStyleXfs count="12">
    <xf numFmtId="0" fontId="0" fillId="0" borderId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9" fillId="0" borderId="0" applyFont="0" applyFill="0" applyBorder="0" applyAlignment="0" applyProtection="0"/>
  </cellStyleXfs>
  <cellXfs count="64">
    <xf numFmtId="0" fontId="0" fillId="0" borderId="0" xfId="0"/>
    <xf numFmtId="0" fontId="4" fillId="2" borderId="0" xfId="0" applyFont="1" applyFill="1" applyBorder="1"/>
    <xf numFmtId="0" fontId="0" fillId="2" borderId="0" xfId="0" applyFont="1" applyFill="1" applyBorder="1"/>
    <xf numFmtId="0" fontId="0" fillId="2" borderId="0" xfId="0" applyFill="1"/>
    <xf numFmtId="3" fontId="5" fillId="2" borderId="0" xfId="0" applyNumberFormat="1" applyFont="1" applyFill="1" applyBorder="1" applyAlignment="1">
      <alignment vertical="center"/>
    </xf>
    <xf numFmtId="3" fontId="6" fillId="2" borderId="0" xfId="0" applyNumberFormat="1" applyFont="1" applyFill="1" applyBorder="1" applyAlignment="1">
      <alignment vertical="center"/>
    </xf>
    <xf numFmtId="164" fontId="7" fillId="2" borderId="0" xfId="6" applyNumberFormat="1" applyFont="1" applyFill="1" applyBorder="1" applyAlignment="1">
      <alignment vertical="center"/>
    </xf>
    <xf numFmtId="165" fontId="4" fillId="2" borderId="2" xfId="0" applyNumberFormat="1" applyFont="1" applyFill="1" applyBorder="1" applyAlignment="1">
      <alignment vertical="center"/>
    </xf>
    <xf numFmtId="165" fontId="4" fillId="2" borderId="2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vertical="center"/>
    </xf>
    <xf numFmtId="164" fontId="7" fillId="2" borderId="4" xfId="6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4" fillId="2" borderId="2" xfId="0" applyFont="1" applyFill="1" applyBorder="1"/>
    <xf numFmtId="166" fontId="4" fillId="2" borderId="2" xfId="0" applyNumberFormat="1" applyFont="1" applyFill="1" applyBorder="1"/>
    <xf numFmtId="0" fontId="5" fillId="2" borderId="2" xfId="0" applyFont="1" applyFill="1" applyBorder="1"/>
    <xf numFmtId="166" fontId="4" fillId="2" borderId="2" xfId="1" applyNumberFormat="1" applyFont="1" applyFill="1" applyBorder="1"/>
    <xf numFmtId="0" fontId="0" fillId="2" borderId="2" xfId="0" applyFont="1" applyFill="1" applyBorder="1"/>
    <xf numFmtId="0" fontId="6" fillId="2" borderId="2" xfId="0" applyFont="1" applyFill="1" applyBorder="1"/>
    <xf numFmtId="43" fontId="0" fillId="2" borderId="2" xfId="1" applyFont="1" applyFill="1" applyBorder="1"/>
    <xf numFmtId="0" fontId="6" fillId="2" borderId="2" xfId="0" applyFont="1" applyFill="1" applyBorder="1" applyAlignment="1">
      <alignment horizontal="left" indent="1"/>
    </xf>
    <xf numFmtId="166" fontId="0" fillId="2" borderId="2" xfId="1" applyNumberFormat="1" applyFont="1" applyFill="1" applyBorder="1"/>
    <xf numFmtId="166" fontId="0" fillId="2" borderId="2" xfId="0" applyNumberFormat="1" applyFont="1" applyFill="1" applyBorder="1"/>
    <xf numFmtId="0" fontId="4" fillId="2" borderId="2" xfId="0" applyFont="1" applyFill="1" applyBorder="1" applyAlignment="1"/>
    <xf numFmtId="0" fontId="6" fillId="2" borderId="2" xfId="0" applyFont="1" applyFill="1" applyBorder="1" applyAlignment="1">
      <alignment horizontal="left" indent="2"/>
    </xf>
    <xf numFmtId="166" fontId="0" fillId="2" borderId="2" xfId="0" applyNumberFormat="1" applyFont="1" applyFill="1" applyBorder="1" applyAlignment="1">
      <alignment horizontal="right"/>
    </xf>
    <xf numFmtId="166" fontId="0" fillId="2" borderId="2" xfId="0" applyNumberFormat="1" applyFill="1" applyBorder="1"/>
    <xf numFmtId="0" fontId="6" fillId="2" borderId="2" xfId="0" applyFont="1" applyFill="1" applyBorder="1" applyAlignment="1">
      <alignment horizontal="left" indent="3"/>
    </xf>
    <xf numFmtId="166" fontId="0" fillId="2" borderId="2" xfId="1" applyNumberFormat="1" applyFont="1" applyFill="1" applyBorder="1" applyAlignment="1">
      <alignment horizontal="right"/>
    </xf>
    <xf numFmtId="167" fontId="0" fillId="2" borderId="2" xfId="1" applyNumberFormat="1" applyFont="1" applyFill="1" applyBorder="1"/>
    <xf numFmtId="0" fontId="0" fillId="2" borderId="2" xfId="0" applyFill="1" applyBorder="1"/>
    <xf numFmtId="0" fontId="0" fillId="2" borderId="5" xfId="0" applyFont="1" applyFill="1" applyBorder="1"/>
    <xf numFmtId="166" fontId="4" fillId="2" borderId="2" xfId="0" applyNumberFormat="1" applyFont="1" applyFill="1" applyBorder="1" applyAlignment="1">
      <alignment horizontal="right"/>
    </xf>
    <xf numFmtId="164" fontId="4" fillId="2" borderId="2" xfId="0" applyNumberFormat="1" applyFont="1" applyFill="1" applyBorder="1" applyAlignment="1">
      <alignment horizontal="right"/>
    </xf>
    <xf numFmtId="164" fontId="7" fillId="2" borderId="2" xfId="6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right" vertical="center"/>
    </xf>
    <xf numFmtId="0" fontId="0" fillId="2" borderId="2" xfId="0" applyFont="1" applyFill="1" applyBorder="1" applyAlignment="1">
      <alignment horizontal="right" vertical="center"/>
    </xf>
    <xf numFmtId="3" fontId="9" fillId="2" borderId="2" xfId="0" applyNumberFormat="1" applyFont="1" applyFill="1" applyBorder="1" applyAlignment="1">
      <alignment horizontal="left" indent="1"/>
    </xf>
    <xf numFmtId="164" fontId="0" fillId="2" borderId="2" xfId="0" applyNumberFormat="1" applyFont="1" applyFill="1" applyBorder="1" applyAlignment="1">
      <alignment horizontal="right"/>
    </xf>
    <xf numFmtId="3" fontId="9" fillId="2" borderId="2" xfId="0" applyNumberFormat="1" applyFont="1" applyFill="1" applyBorder="1" applyAlignment="1">
      <alignment horizontal="left" wrapText="1" indent="1"/>
    </xf>
    <xf numFmtId="0" fontId="0" fillId="2" borderId="0" xfId="0" applyFont="1" applyFill="1" applyBorder="1" applyAlignment="1">
      <alignment vertical="center"/>
    </xf>
    <xf numFmtId="164" fontId="8" fillId="2" borderId="0" xfId="6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horizontal="right"/>
    </xf>
    <xf numFmtId="43" fontId="0" fillId="2" borderId="2" xfId="1" applyFont="1" applyFill="1" applyBorder="1" applyAlignment="1">
      <alignment horizontal="right"/>
    </xf>
    <xf numFmtId="0" fontId="0" fillId="2" borderId="2" xfId="0" applyFont="1" applyFill="1" applyBorder="1" applyAlignment="1"/>
    <xf numFmtId="3" fontId="4" fillId="2" borderId="2" xfId="0" applyNumberFormat="1" applyFont="1" applyFill="1" applyBorder="1"/>
    <xf numFmtId="166" fontId="0" fillId="2" borderId="0" xfId="0" applyNumberFormat="1" applyFont="1" applyFill="1" applyBorder="1"/>
    <xf numFmtId="165" fontId="15" fillId="2" borderId="2" xfId="0" applyNumberFormat="1" applyFont="1" applyFill="1" applyBorder="1" applyAlignment="1">
      <alignment horizontal="center" vertical="center" wrapText="1"/>
    </xf>
    <xf numFmtId="166" fontId="4" fillId="2" borderId="0" xfId="0" applyNumberFormat="1" applyFont="1" applyFill="1" applyBorder="1"/>
    <xf numFmtId="166" fontId="17" fillId="2" borderId="2" xfId="1" applyNumberFormat="1" applyFont="1" applyFill="1" applyBorder="1"/>
    <xf numFmtId="165" fontId="4" fillId="2" borderId="2" xfId="0" applyNumberFormat="1" applyFont="1" applyFill="1" applyBorder="1" applyAlignment="1">
      <alignment horizontal="right" vertical="center" wrapText="1"/>
    </xf>
    <xf numFmtId="9" fontId="0" fillId="2" borderId="0" xfId="11" applyFont="1" applyFill="1" applyBorder="1"/>
    <xf numFmtId="168" fontId="0" fillId="2" borderId="0" xfId="11" applyNumberFormat="1" applyFont="1" applyFill="1" applyBorder="1"/>
    <xf numFmtId="164" fontId="0" fillId="2" borderId="0" xfId="0" applyNumberFormat="1" applyFont="1" applyFill="1" applyBorder="1"/>
    <xf numFmtId="166" fontId="7" fillId="2" borderId="2" xfId="0" applyNumberFormat="1" applyFont="1" applyFill="1" applyBorder="1"/>
    <xf numFmtId="0" fontId="3" fillId="2" borderId="0" xfId="0" applyFont="1" applyFill="1" applyBorder="1"/>
    <xf numFmtId="164" fontId="8" fillId="2" borderId="6" xfId="6" applyNumberFormat="1" applyFont="1" applyFill="1" applyBorder="1" applyAlignment="1">
      <alignment horizontal="left" vertical="center"/>
    </xf>
    <xf numFmtId="164" fontId="8" fillId="2" borderId="7" xfId="6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164" fontId="8" fillId="2" borderId="5" xfId="6" applyNumberFormat="1" applyFont="1" applyFill="1" applyBorder="1" applyAlignment="1">
      <alignment horizontal="left" vertical="center"/>
    </xf>
    <xf numFmtId="164" fontId="8" fillId="2" borderId="4" xfId="6" applyNumberFormat="1" applyFont="1" applyFill="1" applyBorder="1" applyAlignment="1">
      <alignment horizontal="left" vertical="center"/>
    </xf>
    <xf numFmtId="164" fontId="8" fillId="2" borderId="1" xfId="6" applyNumberFormat="1" applyFont="1" applyFill="1" applyBorder="1" applyAlignment="1">
      <alignment horizontal="left" vertical="center"/>
    </xf>
    <xf numFmtId="164" fontId="8" fillId="2" borderId="3" xfId="6" applyNumberFormat="1" applyFont="1" applyFill="1" applyBorder="1" applyAlignment="1">
      <alignment horizontal="left" vertical="center"/>
    </xf>
  </cellXfs>
  <cellStyles count="12">
    <cellStyle name="Comma" xfId="1" builtinId="3"/>
    <cellStyle name="Comma 2" xfId="2" xr:uid="{00000000-0005-0000-0000-00002F000000}"/>
    <cellStyle name="Comma 3" xfId="3" xr:uid="{00000000-0005-0000-0000-000030000000}"/>
    <cellStyle name="Comma 3 2" xfId="4" xr:uid="{00000000-0005-0000-0000-000031000000}"/>
    <cellStyle name="Normal" xfId="0" builtinId="0"/>
    <cellStyle name="Normal 2" xfId="5" xr:uid="{00000000-0005-0000-0000-000032000000}"/>
    <cellStyle name="Normal 3" xfId="6" xr:uid="{00000000-0005-0000-0000-000033000000}"/>
    <cellStyle name="Normal 4" xfId="7" xr:uid="{00000000-0005-0000-0000-000034000000}"/>
    <cellStyle name="Normal 4 2" xfId="8" xr:uid="{00000000-0005-0000-0000-000035000000}"/>
    <cellStyle name="Normal 5" xfId="9" xr:uid="{00000000-0005-0000-0000-000036000000}"/>
    <cellStyle name="Normal 6" xfId="10" xr:uid="{00000000-0005-0000-0000-000037000000}"/>
    <cellStyle name="Percent" xfId="1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hrum\2022\BOP%202011\Presentation\2023%20PSM%20data%202022\15%20April%202023%20BD%20Summary%20BOP%202022%20latest%20vesr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eps.mofe.gov.bn/Users/bahrum_kadun/Desktop/Bahrum/BOP%202011/New%20Data/BOP/Oth%20Investment%20rec%20payable%201/latest%20data/2017/Summary%20BOP%20Other%20Investment%20April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eps.mofe.gov.bn/Users/bahrum_kadun/Desktop/Bahrum/BOP%202011/New%20Data/BOP/Trade%20Credit/2017/Trade%20credit%20worksheet%20-%20wout%20BSP%20lat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T1Summary "/>
      <sheetName val="T2 Current Account"/>
      <sheetName val="T3PI Primary Income"/>
      <sheetName val="T3 Secondary Income"/>
      <sheetName val="SITS 2018"/>
      <sheetName val="T4 Financial BOP "/>
      <sheetName val="T3CA - Services "/>
      <sheetName val="T3CA detailed services"/>
      <sheetName val="T4 Financial IIP "/>
      <sheetName val="Memo average "/>
      <sheetName val="Memo end "/>
    </sheetNames>
    <sheetDataSet>
      <sheetData sheetId="0"/>
      <sheetData sheetId="1"/>
      <sheetData sheetId="2"/>
      <sheetData sheetId="3"/>
      <sheetData sheetId="4"/>
      <sheetData sheetId="5"/>
      <sheetData sheetId="6">
        <row r="58">
          <cell r="CC58">
            <v>-5971</v>
          </cell>
        </row>
        <row r="59">
          <cell r="CC59">
            <v>1711.47243695015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IP MOF 2015"/>
      <sheetName val="BOP MOF 2015"/>
      <sheetName val="IIP MOF 2014 (2)"/>
      <sheetName val="BOP MOF 2013 (2)"/>
      <sheetName val="IIP July 2014"/>
      <sheetName val="BOP Jul 2014"/>
      <sheetName val="SJM"/>
      <sheetName val="Sheet1 (2)"/>
      <sheetName val="Sheet2"/>
      <sheetName val="Sheet3"/>
    </sheetNames>
    <sheetDataSet>
      <sheetData sheetId="0" refreshError="1"/>
      <sheetData sheetId="1" refreshError="1">
        <row r="6">
          <cell r="AJ6">
            <v>330</v>
          </cell>
          <cell r="AO6">
            <v>72</v>
          </cell>
          <cell r="AT6">
            <v>99</v>
          </cell>
          <cell r="AY6">
            <v>227.969400000002</v>
          </cell>
        </row>
        <row r="15">
          <cell r="AJ15">
            <v>30316</v>
          </cell>
          <cell r="AO15">
            <v>30920</v>
          </cell>
          <cell r="AT15">
            <v>24508.157845000002</v>
          </cell>
          <cell r="AY15">
            <v>23555.461544999998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IIP TC 2016"/>
      <sheetName val="BOP TC 2016"/>
      <sheetName val="IIP TC"/>
      <sheetName val="BOP TC"/>
      <sheetName val="Sheet2"/>
      <sheetName val="Sheet3"/>
    </sheetNames>
    <sheetDataSet>
      <sheetData sheetId="0" refreshError="1"/>
      <sheetData sheetId="1" refreshError="1"/>
      <sheetData sheetId="2" refreshError="1">
        <row r="21">
          <cell r="AJ21">
            <v>165128</v>
          </cell>
          <cell r="AO21">
            <v>-35537</v>
          </cell>
          <cell r="AT21">
            <v>-149872.91</v>
          </cell>
          <cell r="AY21">
            <v>6538.0299999999897</v>
          </cell>
        </row>
        <row r="25">
          <cell r="AJ25">
            <v>7627</v>
          </cell>
          <cell r="AO25">
            <v>12987.46444</v>
          </cell>
          <cell r="AT25">
            <v>-26584.693579999999</v>
          </cell>
          <cell r="AY25">
            <v>397.18081000000001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A1:I42"/>
  <sheetViews>
    <sheetView tabSelected="1" zoomScale="85" zoomScaleNormal="85" workbookViewId="0">
      <selection activeCell="F14" sqref="F14"/>
    </sheetView>
  </sheetViews>
  <sheetFormatPr defaultColWidth="10.69921875" defaultRowHeight="15.6"/>
  <cols>
    <col min="1" max="2" width="2.09765625" style="2" customWidth="1"/>
    <col min="3" max="3" width="33.5" style="2" bestFit="1" customWidth="1"/>
    <col min="4" max="4" width="10.69921875" style="2"/>
    <col min="5" max="5" width="10.69921875" style="2" customWidth="1"/>
    <col min="6" max="16384" width="10.69921875" style="2"/>
  </cols>
  <sheetData>
    <row r="1" spans="1:9">
      <c r="A1" s="4" t="s">
        <v>0</v>
      </c>
      <c r="B1" s="4"/>
      <c r="C1" s="4"/>
      <c r="D1" s="1"/>
      <c r="E1" s="1"/>
      <c r="F1" s="1"/>
      <c r="G1" s="1"/>
      <c r="H1" s="1"/>
    </row>
    <row r="2" spans="1:9">
      <c r="A2" s="40"/>
      <c r="B2" s="40"/>
      <c r="C2" s="40"/>
      <c r="D2" s="1"/>
      <c r="E2" s="1"/>
      <c r="F2" s="1"/>
      <c r="G2" s="1"/>
      <c r="H2" s="1"/>
    </row>
    <row r="3" spans="1:9" s="39" customFormat="1" ht="17.399999999999999">
      <c r="A3" s="55" t="s">
        <v>1</v>
      </c>
      <c r="B3" s="55"/>
      <c r="C3" s="55"/>
      <c r="D3" s="8">
        <v>2021</v>
      </c>
      <c r="E3" s="8">
        <v>2022</v>
      </c>
      <c r="F3" s="8">
        <v>2023</v>
      </c>
      <c r="G3" s="49">
        <v>2024</v>
      </c>
      <c r="H3" s="49" t="s">
        <v>74</v>
      </c>
    </row>
    <row r="4" spans="1:9" s="39" customFormat="1" ht="21" customHeight="1">
      <c r="A4" s="56"/>
      <c r="B4" s="56"/>
      <c r="C4" s="56"/>
      <c r="D4" s="57"/>
      <c r="E4" s="57"/>
      <c r="F4" s="57"/>
      <c r="G4" s="57"/>
      <c r="H4" s="57"/>
    </row>
    <row r="5" spans="1:9" s="39" customFormat="1">
      <c r="A5" s="10"/>
      <c r="B5" s="10"/>
      <c r="C5" s="10"/>
      <c r="D5" s="11"/>
      <c r="E5" s="11"/>
      <c r="F5" s="11"/>
      <c r="G5" s="11"/>
      <c r="H5" s="11"/>
    </row>
    <row r="6" spans="1:9">
      <c r="A6" s="12" t="s">
        <v>3</v>
      </c>
      <c r="B6" s="12"/>
      <c r="C6" s="12"/>
      <c r="D6" s="15">
        <f t="shared" ref="D6:H6" si="0">D7+D10+D13+D16</f>
        <v>2110.0044553443122</v>
      </c>
      <c r="E6" s="15">
        <f t="shared" si="0"/>
        <v>4500.9559384688519</v>
      </c>
      <c r="F6" s="15">
        <f t="shared" si="0"/>
        <v>2611.0354074972151</v>
      </c>
      <c r="G6" s="15">
        <f t="shared" si="0"/>
        <v>2986.1934168521111</v>
      </c>
      <c r="H6" s="15">
        <f t="shared" si="0"/>
        <v>1636.1428561614318</v>
      </c>
    </row>
    <row r="7" spans="1:9">
      <c r="A7" s="16"/>
      <c r="B7" s="16" t="s">
        <v>4</v>
      </c>
      <c r="C7" s="16"/>
      <c r="D7" s="20">
        <v>3600.3255296000002</v>
      </c>
      <c r="E7" s="20">
        <v>7105.3444178</v>
      </c>
      <c r="F7" s="20">
        <v>5103.1595544534002</v>
      </c>
      <c r="G7" s="20">
        <v>4960.4266008062195</v>
      </c>
      <c r="H7" s="20">
        <v>2418.6245754592896</v>
      </c>
      <c r="I7" s="50"/>
    </row>
    <row r="8" spans="1:9">
      <c r="A8" s="16"/>
      <c r="B8" s="16"/>
      <c r="C8" s="17" t="s">
        <v>5</v>
      </c>
      <c r="D8" s="20">
        <v>14783.400226</v>
      </c>
      <c r="E8" s="20">
        <v>19483.990000000002</v>
      </c>
      <c r="F8" s="20">
        <v>15094.057102000001</v>
      </c>
      <c r="G8" s="20">
        <v>14802.259770457222</v>
      </c>
      <c r="H8" s="20">
        <v>6767.73589245929</v>
      </c>
      <c r="I8" s="45"/>
    </row>
    <row r="9" spans="1:9">
      <c r="A9" s="16"/>
      <c r="B9" s="16"/>
      <c r="C9" s="17" t="s">
        <v>6</v>
      </c>
      <c r="D9" s="20">
        <v>11183.074696400001</v>
      </c>
      <c r="E9" s="20">
        <v>12378.645582200001</v>
      </c>
      <c r="F9" s="20">
        <v>9990.8975475465995</v>
      </c>
      <c r="G9" s="20">
        <v>9841.8331696510013</v>
      </c>
      <c r="H9" s="20">
        <v>4349.1113169999999</v>
      </c>
    </row>
    <row r="10" spans="1:9">
      <c r="A10" s="16"/>
      <c r="B10" s="16" t="s">
        <v>7</v>
      </c>
      <c r="C10" s="16"/>
      <c r="D10" s="20">
        <v>-935.930692889375</v>
      </c>
      <c r="E10" s="20">
        <v>-1169.4512715642099</v>
      </c>
      <c r="F10" s="20">
        <v>-1749.2531954468</v>
      </c>
      <c r="G10" s="20">
        <v>-1784.4065187256176</v>
      </c>
      <c r="H10" s="20">
        <v>-689.0734104161719</v>
      </c>
    </row>
    <row r="11" spans="1:9">
      <c r="A11" s="16"/>
      <c r="B11" s="16"/>
      <c r="C11" s="17" t="s">
        <v>8</v>
      </c>
      <c r="D11" s="20">
        <v>269.26945233562498</v>
      </c>
      <c r="E11" s="20">
        <v>388.24428024000002</v>
      </c>
      <c r="F11" s="20">
        <v>456.6</v>
      </c>
      <c r="G11" s="20">
        <v>547.21437067999989</v>
      </c>
      <c r="H11" s="20">
        <v>281.83864264382811</v>
      </c>
    </row>
    <row r="12" spans="1:9">
      <c r="A12" s="16"/>
      <c r="B12" s="16"/>
      <c r="C12" s="17" t="s">
        <v>9</v>
      </c>
      <c r="D12" s="20">
        <v>1205.2001452249999</v>
      </c>
      <c r="E12" s="20">
        <v>1557.69555180421</v>
      </c>
      <c r="F12" s="20">
        <v>2205.9315150793</v>
      </c>
      <c r="G12" s="20">
        <v>2331.6208894056176</v>
      </c>
      <c r="H12" s="20">
        <v>970.91205306000006</v>
      </c>
    </row>
    <row r="13" spans="1:9">
      <c r="A13" s="16"/>
      <c r="B13" s="16" t="s">
        <v>10</v>
      </c>
      <c r="C13" s="16"/>
      <c r="D13" s="20">
        <v>120.493447514861</v>
      </c>
      <c r="E13" s="20">
        <v>-509.72671982999998</v>
      </c>
      <c r="F13" s="20">
        <v>260.55373225061498</v>
      </c>
      <c r="G13" s="20">
        <v>655.47848864375942</v>
      </c>
      <c r="H13" s="20">
        <v>383.45436379679745</v>
      </c>
    </row>
    <row r="14" spans="1:9">
      <c r="A14" s="16"/>
      <c r="B14" s="16"/>
      <c r="C14" s="17" t="s">
        <v>8</v>
      </c>
      <c r="D14" s="20">
        <v>1288.2763875948599</v>
      </c>
      <c r="E14" s="20">
        <v>757.43963990999998</v>
      </c>
      <c r="F14" s="20">
        <v>1286.1995134006199</v>
      </c>
      <c r="G14" s="20">
        <v>1334.9824364687595</v>
      </c>
      <c r="H14" s="20">
        <v>654.05300413846408</v>
      </c>
    </row>
    <row r="15" spans="1:9">
      <c r="A15" s="16"/>
      <c r="B15" s="16"/>
      <c r="C15" s="17" t="s">
        <v>9</v>
      </c>
      <c r="D15" s="20">
        <v>1167.7829400800001</v>
      </c>
      <c r="E15" s="20">
        <v>1267.1663597400002</v>
      </c>
      <c r="F15" s="20">
        <v>1025.6457811499999</v>
      </c>
      <c r="G15" s="20">
        <v>679.50394782500018</v>
      </c>
      <c r="H15" s="20">
        <v>270.59864034166668</v>
      </c>
    </row>
    <row r="16" spans="1:9">
      <c r="A16" s="16"/>
      <c r="B16" s="16" t="s">
        <v>11</v>
      </c>
      <c r="C16" s="17"/>
      <c r="D16" s="20">
        <v>-674.88382888117405</v>
      </c>
      <c r="E16" s="20">
        <v>-925.21048793693899</v>
      </c>
      <c r="F16" s="20">
        <v>-1003.42468376</v>
      </c>
      <c r="G16" s="20">
        <v>-845.30515387225034</v>
      </c>
      <c r="H16" s="20">
        <v>-476.86267267848353</v>
      </c>
    </row>
    <row r="17" spans="1:9">
      <c r="A17" s="16"/>
      <c r="B17" s="16"/>
      <c r="C17" s="17" t="s">
        <v>8</v>
      </c>
      <c r="D17" s="20">
        <v>89.301962649999993</v>
      </c>
      <c r="E17" s="20">
        <v>67.072231084999999</v>
      </c>
      <c r="F17" s="20">
        <v>77.227324379999999</v>
      </c>
      <c r="G17" s="20">
        <v>89.586815646666622</v>
      </c>
      <c r="H17" s="20">
        <v>37.04851080291666</v>
      </c>
    </row>
    <row r="18" spans="1:9">
      <c r="A18" s="16"/>
      <c r="B18" s="16"/>
      <c r="C18" s="17" t="s">
        <v>9</v>
      </c>
      <c r="D18" s="20">
        <v>764.185791531174</v>
      </c>
      <c r="E18" s="20">
        <v>992.28271902193899</v>
      </c>
      <c r="F18" s="20">
        <v>1080.6520081399999</v>
      </c>
      <c r="G18" s="20">
        <v>934.89196951891699</v>
      </c>
      <c r="H18" s="20">
        <v>513.91118348140014</v>
      </c>
    </row>
    <row r="19" spans="1:9">
      <c r="A19" s="16"/>
      <c r="B19" s="16"/>
      <c r="C19" s="16"/>
      <c r="D19" s="20"/>
      <c r="E19" s="20"/>
      <c r="F19" s="20"/>
      <c r="G19" s="20"/>
      <c r="H19" s="20"/>
    </row>
    <row r="20" spans="1:9" s="1" customFormat="1">
      <c r="A20" s="12" t="s">
        <v>12</v>
      </c>
      <c r="B20" s="12"/>
      <c r="C20" s="12"/>
      <c r="D20" s="41">
        <v>0</v>
      </c>
      <c r="E20" s="41">
        <v>0</v>
      </c>
      <c r="F20" s="41">
        <v>0</v>
      </c>
      <c r="G20" s="41">
        <v>0</v>
      </c>
      <c r="H20" s="41">
        <v>0</v>
      </c>
    </row>
    <row r="21" spans="1:9" hidden="1">
      <c r="A21" s="16"/>
      <c r="B21" s="16"/>
      <c r="C21" s="17" t="s">
        <v>8</v>
      </c>
      <c r="D21" s="42">
        <v>0</v>
      </c>
      <c r="E21" s="42">
        <v>0</v>
      </c>
      <c r="F21" s="42"/>
      <c r="G21" s="42"/>
      <c r="H21" s="42"/>
    </row>
    <row r="22" spans="1:9" hidden="1">
      <c r="A22" s="16"/>
      <c r="B22" s="16"/>
      <c r="C22" s="17" t="s">
        <v>9</v>
      </c>
      <c r="D22" s="42">
        <v>0</v>
      </c>
      <c r="E22" s="42">
        <v>0</v>
      </c>
      <c r="F22" s="42"/>
      <c r="G22" s="42"/>
      <c r="H22" s="42"/>
    </row>
    <row r="23" spans="1:9">
      <c r="A23" s="16"/>
      <c r="B23" s="16"/>
      <c r="C23" s="16"/>
      <c r="D23" s="20"/>
      <c r="E23" s="20"/>
      <c r="F23" s="20"/>
      <c r="G23" s="20"/>
      <c r="H23" s="20"/>
    </row>
    <row r="24" spans="1:9">
      <c r="A24" s="12" t="s">
        <v>13</v>
      </c>
      <c r="B24" s="12"/>
      <c r="C24" s="12"/>
      <c r="D24" s="15">
        <f t="shared" ref="D24:F24" si="1">-D25+D28+D31</f>
        <v>-160.45184969494198</v>
      </c>
      <c r="E24" s="15">
        <f t="shared" si="1"/>
        <v>3290.6852059847688</v>
      </c>
      <c r="F24" s="15">
        <f t="shared" si="1"/>
        <v>2473.4468493791119</v>
      </c>
      <c r="G24" s="15">
        <f>-G25+G28+G31</f>
        <v>2406.2173442908024</v>
      </c>
      <c r="H24" s="15">
        <f>-H25+H28+H31</f>
        <v>1240.0187958323024</v>
      </c>
      <c r="I24" s="51"/>
    </row>
    <row r="25" spans="1:9">
      <c r="A25" s="16"/>
      <c r="B25" s="17" t="s">
        <v>14</v>
      </c>
      <c r="C25" s="16"/>
      <c r="D25" s="20">
        <f t="shared" ref="D25:F25" si="2">-(D26-D27)</f>
        <v>275.14499999999998</v>
      </c>
      <c r="E25" s="20">
        <f t="shared" si="2"/>
        <v>-403.2</v>
      </c>
      <c r="F25" s="20">
        <f t="shared" si="2"/>
        <v>-68.551983550000003</v>
      </c>
      <c r="G25" s="20">
        <f>G27</f>
        <v>34.525005400000197</v>
      </c>
      <c r="H25" s="20">
        <f>H27</f>
        <v>283.1424222</v>
      </c>
    </row>
    <row r="26" spans="1:9">
      <c r="A26" s="16"/>
      <c r="B26" s="16"/>
      <c r="C26" s="17" t="s">
        <v>15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</row>
    <row r="27" spans="1:9">
      <c r="A27" s="16"/>
      <c r="B27" s="16"/>
      <c r="C27" s="17" t="s">
        <v>16</v>
      </c>
      <c r="D27" s="27">
        <v>275.14499999999998</v>
      </c>
      <c r="E27" s="27">
        <v>-403.2</v>
      </c>
      <c r="F27" s="27">
        <v>-68.551983550000003</v>
      </c>
      <c r="G27" s="27">
        <v>34.525005400000197</v>
      </c>
      <c r="H27" s="27">
        <v>283.1424222</v>
      </c>
    </row>
    <row r="28" spans="1:9">
      <c r="A28" s="16"/>
      <c r="B28" s="43" t="s">
        <v>17</v>
      </c>
      <c r="C28" s="43"/>
      <c r="D28" s="20">
        <f t="shared" ref="D28" si="3">D29-D30</f>
        <v>-318.67655043066998</v>
      </c>
      <c r="E28" s="20">
        <f t="shared" ref="E28:F28" si="4">E29-E30</f>
        <v>628.71694361321897</v>
      </c>
      <c r="F28" s="20">
        <f t="shared" si="4"/>
        <v>-363.77564093252801</v>
      </c>
      <c r="G28" s="20">
        <f>G29-G30</f>
        <v>975.41099626717266</v>
      </c>
      <c r="H28" s="20">
        <f>H29-H30</f>
        <v>-34.899444415343829</v>
      </c>
    </row>
    <row r="29" spans="1:9">
      <c r="A29" s="16"/>
      <c r="B29" s="16"/>
      <c r="C29" s="16" t="s">
        <v>18</v>
      </c>
      <c r="D29" s="20">
        <v>-318.67655043066998</v>
      </c>
      <c r="E29" s="20">
        <v>628.71694361321897</v>
      </c>
      <c r="F29" s="20">
        <v>-363.77564093252801</v>
      </c>
      <c r="G29" s="20">
        <v>975.41099626717266</v>
      </c>
      <c r="H29" s="20">
        <v>-34.899444415343829</v>
      </c>
    </row>
    <row r="30" spans="1:9">
      <c r="A30" s="16"/>
      <c r="B30" s="16"/>
      <c r="C30" s="16" t="s">
        <v>19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</row>
    <row r="31" spans="1:9">
      <c r="A31" s="16"/>
      <c r="B31" s="16" t="s">
        <v>20</v>
      </c>
      <c r="C31" s="16"/>
      <c r="D31" s="20">
        <f t="shared" ref="D31" si="5">D32-D33</f>
        <v>433.36970073572797</v>
      </c>
      <c r="E31" s="20">
        <f t="shared" ref="E31:F31" si="6">E32-E33</f>
        <v>2258.76826237155</v>
      </c>
      <c r="F31" s="20">
        <f t="shared" si="6"/>
        <v>2768.6705067616399</v>
      </c>
      <c r="G31" s="20">
        <f>G32-G33</f>
        <v>1465.3313534236297</v>
      </c>
      <c r="H31" s="20">
        <f>H32-H33</f>
        <v>1558.0606624476463</v>
      </c>
    </row>
    <row r="32" spans="1:9">
      <c r="A32" s="16"/>
      <c r="B32" s="16"/>
      <c r="C32" s="16" t="s">
        <v>18</v>
      </c>
      <c r="D32" s="20">
        <v>292.57431989837801</v>
      </c>
      <c r="E32" s="20">
        <v>1196.49592305582</v>
      </c>
      <c r="F32" s="20">
        <v>1841.16425118654</v>
      </c>
      <c r="G32" s="20">
        <v>1611.1246245834525</v>
      </c>
      <c r="H32" s="20">
        <v>556.56979057824174</v>
      </c>
    </row>
    <row r="33" spans="1:8">
      <c r="A33" s="16"/>
      <c r="B33" s="16"/>
      <c r="C33" s="16" t="s">
        <v>19</v>
      </c>
      <c r="D33" s="20">
        <v>-140.79538083735</v>
      </c>
      <c r="E33" s="20">
        <v>-1062.2723393157301</v>
      </c>
      <c r="F33" s="20">
        <v>-927.5062555751</v>
      </c>
      <c r="G33" s="20">
        <v>145.79327115982287</v>
      </c>
      <c r="H33" s="20">
        <v>-1001.4908718694046</v>
      </c>
    </row>
    <row r="34" spans="1:8">
      <c r="A34" s="16"/>
      <c r="B34" s="16"/>
      <c r="C34" s="16"/>
      <c r="D34" s="20"/>
      <c r="E34" s="20"/>
      <c r="F34" s="20"/>
      <c r="G34" s="20"/>
      <c r="H34" s="20"/>
    </row>
    <row r="35" spans="1:8">
      <c r="A35" s="12" t="s">
        <v>21</v>
      </c>
      <c r="B35" s="12"/>
      <c r="C35" s="12"/>
      <c r="D35" s="15">
        <v>1472.7665845567899</v>
      </c>
      <c r="E35" s="15">
        <v>106.637255867197</v>
      </c>
      <c r="F35" s="15">
        <v>-938.38072408336905</v>
      </c>
      <c r="G35" s="15">
        <v>-149.37183246852632</v>
      </c>
      <c r="H35" s="15">
        <v>-434.59028006493764</v>
      </c>
    </row>
    <row r="36" spans="1:8">
      <c r="A36" s="16"/>
      <c r="B36" s="16"/>
      <c r="C36" s="16"/>
      <c r="D36" s="20"/>
      <c r="E36" s="20"/>
      <c r="F36" s="20"/>
      <c r="G36" s="20"/>
      <c r="H36" s="20"/>
    </row>
    <row r="37" spans="1:8" s="1" customFormat="1">
      <c r="A37" s="44" t="s">
        <v>22</v>
      </c>
      <c r="B37" s="44"/>
      <c r="C37" s="44"/>
      <c r="D37" s="15">
        <f>-(D6+D20-D24)+D35</f>
        <v>-797.68972048246451</v>
      </c>
      <c r="E37" s="15">
        <f>-(E6+E20-E24)+E35</f>
        <v>-1103.6334766168861</v>
      </c>
      <c r="F37" s="15">
        <f>-(F6+F20-F24)+F35</f>
        <v>-1075.9692822014722</v>
      </c>
      <c r="G37" s="48">
        <v>-729.34790502983662</v>
      </c>
      <c r="H37" s="48">
        <v>-830.71434039406711</v>
      </c>
    </row>
    <row r="38" spans="1:8" hidden="1">
      <c r="A38" s="30"/>
      <c r="B38" s="30"/>
      <c r="C38" s="30"/>
      <c r="D38" s="30"/>
      <c r="E38" s="30"/>
      <c r="F38" s="30"/>
      <c r="G38" s="30"/>
      <c r="H38" s="30"/>
    </row>
    <row r="40" spans="1:8">
      <c r="A40" s="2" t="s">
        <v>23</v>
      </c>
    </row>
    <row r="41" spans="1:8">
      <c r="A41" s="2" t="s">
        <v>24</v>
      </c>
      <c r="G41" s="45"/>
      <c r="H41" s="45"/>
    </row>
    <row r="42" spans="1:8">
      <c r="C42" s="2" t="s">
        <v>25</v>
      </c>
    </row>
  </sheetData>
  <mergeCells count="2">
    <mergeCell ref="A3:C4"/>
    <mergeCell ref="D4:H4"/>
  </mergeCells>
  <printOptions horizontalCentered="1"/>
  <pageMargins left="0.39370078740157499" right="0.39370078740157499" top="0.59055118110236204" bottom="0.196850393700787" header="0.31496062992126" footer="0.98425196850393704"/>
  <pageSetup paperSize="9" scale="78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  <pageSetUpPr fitToPage="1"/>
  </sheetPr>
  <dimension ref="A1:I40"/>
  <sheetViews>
    <sheetView zoomScale="80" zoomScaleNormal="80" workbookViewId="0">
      <selection activeCell="N9" sqref="N9"/>
    </sheetView>
  </sheetViews>
  <sheetFormatPr defaultColWidth="10.69921875" defaultRowHeight="15.6"/>
  <cols>
    <col min="1" max="2" width="0.69921875" style="2" customWidth="1"/>
    <col min="3" max="3" width="38.3984375" style="2" customWidth="1"/>
    <col min="4" max="8" width="9.69921875" style="2" customWidth="1"/>
    <col min="9" max="16384" width="10.69921875" style="2"/>
  </cols>
  <sheetData>
    <row r="1" spans="1:9">
      <c r="A1" s="4" t="s">
        <v>26</v>
      </c>
      <c r="B1" s="4"/>
      <c r="C1" s="5"/>
    </row>
    <row r="2" spans="1:9">
      <c r="A2" s="6"/>
      <c r="B2" s="6"/>
      <c r="C2" s="6"/>
    </row>
    <row r="3" spans="1:9" ht="17.399999999999999">
      <c r="A3" s="55" t="s">
        <v>1</v>
      </c>
      <c r="B3" s="55"/>
      <c r="C3" s="55"/>
      <c r="D3" s="8">
        <v>2021</v>
      </c>
      <c r="E3" s="8">
        <v>2022</v>
      </c>
      <c r="F3" s="8">
        <v>2023</v>
      </c>
      <c r="G3" s="8">
        <v>2024</v>
      </c>
      <c r="H3" s="8" t="s">
        <v>74</v>
      </c>
    </row>
    <row r="4" spans="1:9">
      <c r="A4" s="56"/>
      <c r="B4" s="56"/>
      <c r="C4" s="56"/>
      <c r="D4" s="57"/>
      <c r="E4" s="57"/>
      <c r="F4" s="57"/>
      <c r="G4" s="57"/>
      <c r="H4" s="57"/>
    </row>
    <row r="5" spans="1:9" ht="17.7" customHeight="1">
      <c r="A5" s="10"/>
      <c r="B5" s="10"/>
      <c r="C5" s="10"/>
      <c r="D5" s="11"/>
      <c r="E5" s="11"/>
      <c r="F5" s="11"/>
      <c r="G5" s="11"/>
      <c r="H5" s="11"/>
    </row>
    <row r="6" spans="1:9" ht="17.7" customHeight="1">
      <c r="A6" s="16"/>
      <c r="B6" s="12" t="s">
        <v>7</v>
      </c>
      <c r="C6" s="12"/>
      <c r="D6" s="31">
        <f t="shared" ref="D6" si="0">D7-D8</f>
        <v>-935.930692889375</v>
      </c>
      <c r="E6" s="31">
        <f t="shared" ref="E6:H6" si="1">E7-E8</f>
        <v>-1169.4542715642131</v>
      </c>
      <c r="F6" s="31">
        <f t="shared" si="1"/>
        <v>-1749.2999999999995</v>
      </c>
      <c r="G6" s="31">
        <f t="shared" si="1"/>
        <v>-1784.4065187256183</v>
      </c>
      <c r="H6" s="31">
        <f t="shared" si="1"/>
        <v>-689.06697517626071</v>
      </c>
    </row>
    <row r="7" spans="1:9" ht="17.7" customHeight="1">
      <c r="A7" s="16"/>
      <c r="B7" s="16"/>
      <c r="C7" s="14" t="s">
        <v>8</v>
      </c>
      <c r="D7" s="32">
        <f t="shared" ref="D7" si="2">D10</f>
        <v>269.26945233562498</v>
      </c>
      <c r="E7" s="32">
        <f t="shared" ref="E7:F7" si="3">E10</f>
        <v>388.24128023999998</v>
      </c>
      <c r="F7" s="32">
        <f t="shared" si="3"/>
        <v>456.60000000000008</v>
      </c>
      <c r="G7" s="32">
        <f t="shared" ref="G7:H7" si="4">G10</f>
        <v>547.21437067999989</v>
      </c>
      <c r="H7" s="32">
        <f t="shared" si="4"/>
        <v>281.84507788373941</v>
      </c>
    </row>
    <row r="8" spans="1:9" ht="17.7" customHeight="1">
      <c r="A8" s="33"/>
      <c r="B8" s="33"/>
      <c r="C8" s="14" t="s">
        <v>9</v>
      </c>
      <c r="D8" s="34">
        <f t="shared" ref="D8" si="5">D24</f>
        <v>1205.2001452249999</v>
      </c>
      <c r="E8" s="34">
        <f t="shared" ref="E8:F8" si="6">E24</f>
        <v>1557.695551804213</v>
      </c>
      <c r="F8" s="34">
        <f t="shared" si="6"/>
        <v>2205.8999999999996</v>
      </c>
      <c r="G8" s="34">
        <f t="shared" ref="G8:H8" si="7">G24</f>
        <v>2331.6208894056181</v>
      </c>
      <c r="H8" s="34">
        <f t="shared" si="7"/>
        <v>970.91205306000006</v>
      </c>
    </row>
    <row r="9" spans="1:9" ht="17.7" customHeight="1">
      <c r="A9" s="33"/>
      <c r="B9" s="33"/>
      <c r="C9" s="33"/>
      <c r="D9" s="35"/>
      <c r="E9" s="35"/>
      <c r="F9" s="35"/>
      <c r="G9" s="35"/>
      <c r="H9" s="35"/>
    </row>
    <row r="10" spans="1:9" ht="17.7" customHeight="1">
      <c r="A10" s="16"/>
      <c r="B10" s="16"/>
      <c r="C10" s="14" t="s">
        <v>8</v>
      </c>
      <c r="D10" s="32">
        <f t="shared" ref="D10" si="8">SUM(D11:D22)</f>
        <v>269.26945233562498</v>
      </c>
      <c r="E10" s="32">
        <f t="shared" ref="E10:H10" si="9">SUM(E11:E22)</f>
        <v>388.24128023999998</v>
      </c>
      <c r="F10" s="32">
        <f t="shared" si="9"/>
        <v>456.60000000000008</v>
      </c>
      <c r="G10" s="32">
        <f t="shared" si="9"/>
        <v>547.21437067999989</v>
      </c>
      <c r="H10" s="32">
        <f t="shared" si="9"/>
        <v>281.84507788373941</v>
      </c>
      <c r="I10" s="52"/>
    </row>
    <row r="11" spans="1:9" ht="17.7" customHeight="1">
      <c r="A11" s="16"/>
      <c r="B11" s="16"/>
      <c r="C11" s="36" t="s">
        <v>27</v>
      </c>
      <c r="D11" s="37" t="s">
        <v>28</v>
      </c>
      <c r="E11" s="37" t="s">
        <v>28</v>
      </c>
      <c r="F11" s="37" t="s">
        <v>28</v>
      </c>
      <c r="G11" s="37" t="s">
        <v>28</v>
      </c>
      <c r="H11" s="37" t="s">
        <v>28</v>
      </c>
      <c r="I11" s="52"/>
    </row>
    <row r="12" spans="1:9" ht="17.7" customHeight="1">
      <c r="A12" s="16"/>
      <c r="B12" s="16"/>
      <c r="C12" s="36" t="s">
        <v>29</v>
      </c>
      <c r="D12" s="37">
        <v>0.92500000000000004</v>
      </c>
      <c r="E12" s="37">
        <v>0.13100000000000001</v>
      </c>
      <c r="F12" s="37">
        <v>0.4</v>
      </c>
      <c r="G12" s="37">
        <v>1.1787571165896835</v>
      </c>
      <c r="H12" s="37">
        <v>0.81299999999999994</v>
      </c>
      <c r="I12" s="52"/>
    </row>
    <row r="13" spans="1:9" ht="17.7" customHeight="1">
      <c r="A13" s="16"/>
      <c r="B13" s="16"/>
      <c r="C13" s="36" t="s">
        <v>30</v>
      </c>
      <c r="D13" s="37">
        <v>133.09101929562499</v>
      </c>
      <c r="E13" s="37">
        <v>271.80428024000003</v>
      </c>
      <c r="F13" s="37">
        <v>246.3</v>
      </c>
      <c r="G13" s="37">
        <v>294.10678290374301</v>
      </c>
      <c r="H13" s="37">
        <v>144.6644042738281</v>
      </c>
      <c r="I13" s="52"/>
    </row>
    <row r="14" spans="1:9" ht="17.7" customHeight="1">
      <c r="A14" s="16"/>
      <c r="B14" s="16"/>
      <c r="C14" s="36" t="s">
        <v>31</v>
      </c>
      <c r="D14" s="37">
        <v>2.7754330399999998</v>
      </c>
      <c r="E14" s="37">
        <v>18.966000000000001</v>
      </c>
      <c r="F14" s="37">
        <v>95.4</v>
      </c>
      <c r="G14" s="37">
        <v>170.43694704235381</v>
      </c>
      <c r="H14" s="37">
        <v>101.27973837</v>
      </c>
      <c r="I14" s="52"/>
    </row>
    <row r="15" spans="1:9" ht="17.7" customHeight="1">
      <c r="A15" s="16"/>
      <c r="B15" s="16"/>
      <c r="C15" s="36" t="s">
        <v>32</v>
      </c>
      <c r="D15" s="37">
        <v>86.072000000000003</v>
      </c>
      <c r="E15" s="37">
        <v>41.243000000000002</v>
      </c>
      <c r="F15" s="37">
        <v>22</v>
      </c>
      <c r="G15" s="37">
        <v>6.254407540375416</v>
      </c>
      <c r="H15" s="37">
        <v>1.8125</v>
      </c>
      <c r="I15" s="52"/>
    </row>
    <row r="16" spans="1:9" ht="17.7" customHeight="1">
      <c r="A16" s="16"/>
      <c r="B16" s="16"/>
      <c r="C16" s="36" t="s">
        <v>33</v>
      </c>
      <c r="D16" s="37">
        <v>0.64400000000000002</v>
      </c>
      <c r="E16" s="37">
        <v>1.905</v>
      </c>
      <c r="F16" s="37">
        <v>0.3</v>
      </c>
      <c r="G16" s="37">
        <v>0.37720227730869876</v>
      </c>
      <c r="H16" s="37">
        <v>0.32999999999999996</v>
      </c>
      <c r="I16" s="52"/>
    </row>
    <row r="17" spans="1:9" ht="17.7" customHeight="1">
      <c r="A17" s="16"/>
      <c r="B17" s="16"/>
      <c r="C17" s="36" t="s">
        <v>34</v>
      </c>
      <c r="D17" s="37">
        <v>0.314</v>
      </c>
      <c r="E17" s="37">
        <v>0.55400000000000005</v>
      </c>
      <c r="F17" s="37">
        <v>0.6</v>
      </c>
      <c r="G17" s="37">
        <v>0.9336792633382901</v>
      </c>
      <c r="H17" s="37">
        <v>0.22899999999999998</v>
      </c>
      <c r="I17" s="52"/>
    </row>
    <row r="18" spans="1:9" ht="17.7" customHeight="1">
      <c r="A18" s="16"/>
      <c r="B18" s="16"/>
      <c r="C18" s="36" t="s">
        <v>35</v>
      </c>
      <c r="D18" s="37" t="s">
        <v>28</v>
      </c>
      <c r="E18" s="37" t="s">
        <v>28</v>
      </c>
      <c r="F18" s="37" t="s">
        <v>28</v>
      </c>
      <c r="G18" s="37" t="s">
        <v>28</v>
      </c>
      <c r="H18" s="37" t="s">
        <v>28</v>
      </c>
      <c r="I18" s="52"/>
    </row>
    <row r="19" spans="1:9" ht="31.5" customHeight="1">
      <c r="A19" s="16"/>
      <c r="B19" s="16"/>
      <c r="C19" s="38" t="s">
        <v>36</v>
      </c>
      <c r="D19" s="37">
        <v>10.337</v>
      </c>
      <c r="E19" s="37">
        <v>8</v>
      </c>
      <c r="F19" s="37">
        <v>46.1</v>
      </c>
      <c r="G19" s="37">
        <v>19.743015899135518</v>
      </c>
      <c r="H19" s="37">
        <v>9.52</v>
      </c>
      <c r="I19" s="52"/>
    </row>
    <row r="20" spans="1:9" ht="17.7" customHeight="1">
      <c r="A20" s="16"/>
      <c r="B20" s="16"/>
      <c r="C20" s="36" t="s">
        <v>37</v>
      </c>
      <c r="D20" s="37">
        <v>9.59</v>
      </c>
      <c r="E20" s="37">
        <v>20.117000000000001</v>
      </c>
      <c r="F20" s="37">
        <v>20</v>
      </c>
      <c r="G20" s="37">
        <v>28.671143397244201</v>
      </c>
      <c r="H20" s="37">
        <v>10.434000000000001</v>
      </c>
      <c r="I20" s="52"/>
    </row>
    <row r="21" spans="1:9" ht="17.7" customHeight="1">
      <c r="A21" s="16"/>
      <c r="B21" s="16"/>
      <c r="C21" s="36" t="s">
        <v>38</v>
      </c>
      <c r="D21" s="37">
        <v>2.1000000000000001E-2</v>
      </c>
      <c r="E21" s="37">
        <v>2.1000000000000001E-2</v>
      </c>
      <c r="F21" s="37">
        <v>0</v>
      </c>
      <c r="G21" s="37">
        <v>1.2435239911275783E-2</v>
      </c>
      <c r="H21" s="37">
        <v>1.2435239911275783E-2</v>
      </c>
      <c r="I21" s="52"/>
    </row>
    <row r="22" spans="1:9" ht="17.7" customHeight="1">
      <c r="A22" s="16"/>
      <c r="B22" s="16"/>
      <c r="C22" s="36" t="s">
        <v>39</v>
      </c>
      <c r="D22" s="37">
        <v>25.5</v>
      </c>
      <c r="E22" s="37">
        <v>25.5</v>
      </c>
      <c r="F22" s="37">
        <v>25.5</v>
      </c>
      <c r="G22" s="37">
        <v>25.5</v>
      </c>
      <c r="H22" s="37">
        <v>12.75</v>
      </c>
      <c r="I22" s="52"/>
    </row>
    <row r="23" spans="1:9">
      <c r="A23" s="16"/>
      <c r="B23" s="16"/>
      <c r="C23" s="36"/>
      <c r="D23" s="37"/>
      <c r="E23" s="37"/>
      <c r="F23" s="37"/>
      <c r="G23" s="37"/>
      <c r="H23" s="37"/>
      <c r="I23" s="52"/>
    </row>
    <row r="24" spans="1:9" ht="17.7" customHeight="1">
      <c r="A24" s="12"/>
      <c r="B24" s="12"/>
      <c r="C24" s="14" t="s">
        <v>9</v>
      </c>
      <c r="D24" s="32">
        <f t="shared" ref="D24" si="10">SUM(D25:D36)</f>
        <v>1205.2001452249999</v>
      </c>
      <c r="E24" s="32">
        <f t="shared" ref="E24:H24" si="11">SUM(E25:E36)</f>
        <v>1557.695551804213</v>
      </c>
      <c r="F24" s="32">
        <f t="shared" si="11"/>
        <v>2205.8999999999996</v>
      </c>
      <c r="G24" s="32">
        <f t="shared" si="11"/>
        <v>2331.6208894056181</v>
      </c>
      <c r="H24" s="32">
        <f t="shared" si="11"/>
        <v>970.91205306000006</v>
      </c>
      <c r="I24" s="52"/>
    </row>
    <row r="25" spans="1:9" ht="17.7" customHeight="1">
      <c r="A25" s="16"/>
      <c r="B25" s="16"/>
      <c r="C25" s="36" t="s">
        <v>27</v>
      </c>
      <c r="D25" s="37" t="s">
        <v>28</v>
      </c>
      <c r="E25" s="37" t="s">
        <v>28</v>
      </c>
      <c r="F25" s="37" t="s">
        <v>28</v>
      </c>
      <c r="G25" s="37" t="s">
        <v>28</v>
      </c>
      <c r="H25" s="37" t="s">
        <v>28</v>
      </c>
      <c r="I25" s="52"/>
    </row>
    <row r="26" spans="1:9" ht="17.7" customHeight="1">
      <c r="A26" s="16"/>
      <c r="B26" s="16"/>
      <c r="C26" s="36" t="s">
        <v>29</v>
      </c>
      <c r="D26" s="37">
        <v>83.063000000000002</v>
      </c>
      <c r="E26" s="37">
        <v>124.108</v>
      </c>
      <c r="F26" s="37">
        <v>190.9</v>
      </c>
      <c r="G26" s="37">
        <v>177.07400319252514</v>
      </c>
      <c r="H26" s="37">
        <v>40.632000000000005</v>
      </c>
      <c r="I26" s="52"/>
    </row>
    <row r="27" spans="1:9" ht="17.7" customHeight="1">
      <c r="A27" s="16"/>
      <c r="B27" s="16"/>
      <c r="C27" s="36" t="s">
        <v>30</v>
      </c>
      <c r="D27" s="37">
        <v>312.51838222499998</v>
      </c>
      <c r="E27" s="37">
        <v>330.82439099999999</v>
      </c>
      <c r="F27" s="37">
        <v>391.8</v>
      </c>
      <c r="G27" s="37">
        <v>396.38838234697766</v>
      </c>
      <c r="H27" s="37">
        <v>165.782107</v>
      </c>
      <c r="I27" s="52"/>
    </row>
    <row r="28" spans="1:9" ht="17.7" customHeight="1">
      <c r="A28" s="16"/>
      <c r="B28" s="16"/>
      <c r="C28" s="36" t="s">
        <v>31</v>
      </c>
      <c r="D28" s="37">
        <v>17.890999999999998</v>
      </c>
      <c r="E28" s="37">
        <v>165.81516080421301</v>
      </c>
      <c r="F28" s="37">
        <v>548.9</v>
      </c>
      <c r="G28" s="37">
        <v>738.32631777925531</v>
      </c>
      <c r="H28" s="37">
        <v>340.34138206</v>
      </c>
      <c r="I28" s="52"/>
    </row>
    <row r="29" spans="1:9" ht="17.7" customHeight="1">
      <c r="A29" s="16"/>
      <c r="B29" s="16"/>
      <c r="C29" s="36" t="s">
        <v>32</v>
      </c>
      <c r="D29" s="37">
        <v>135.28039999999999</v>
      </c>
      <c r="E29" s="37">
        <v>289.815</v>
      </c>
      <c r="F29" s="37">
        <v>235.9</v>
      </c>
      <c r="G29" s="37">
        <v>107.20527785536225</v>
      </c>
      <c r="H29" s="37">
        <v>24.590500000000002</v>
      </c>
      <c r="I29" s="52"/>
    </row>
    <row r="30" spans="1:9" ht="17.7" customHeight="1">
      <c r="A30" s="16"/>
      <c r="B30" s="16"/>
      <c r="C30" s="36" t="s">
        <v>33</v>
      </c>
      <c r="D30" s="37">
        <v>73.466999999999999</v>
      </c>
      <c r="E30" s="37">
        <v>101.279</v>
      </c>
      <c r="F30" s="37">
        <v>73.3</v>
      </c>
      <c r="G30" s="37">
        <v>59.994036034928918</v>
      </c>
      <c r="H30" s="37">
        <v>23.799064000000001</v>
      </c>
      <c r="I30" s="52"/>
    </row>
    <row r="31" spans="1:9" ht="17.7" customHeight="1">
      <c r="A31" s="16"/>
      <c r="B31" s="16"/>
      <c r="C31" s="36" t="s">
        <v>34</v>
      </c>
      <c r="D31" s="37">
        <v>5.399</v>
      </c>
      <c r="E31" s="37">
        <v>2.109</v>
      </c>
      <c r="F31" s="37">
        <v>1.1000000000000001</v>
      </c>
      <c r="G31" s="37">
        <v>1.5004669330946765</v>
      </c>
      <c r="H31" s="37">
        <v>0.54400000000000004</v>
      </c>
      <c r="I31" s="52"/>
    </row>
    <row r="32" spans="1:9" ht="17.7" customHeight="1">
      <c r="A32" s="16"/>
      <c r="B32" s="16"/>
      <c r="C32" s="36" t="s">
        <v>35</v>
      </c>
      <c r="D32" s="37">
        <v>18.251000000000001</v>
      </c>
      <c r="E32" s="37">
        <v>8.4700000000000006</v>
      </c>
      <c r="F32" s="37">
        <v>8.1</v>
      </c>
      <c r="G32" s="37">
        <v>26.120860694695924</v>
      </c>
      <c r="H32" s="37">
        <v>14.387</v>
      </c>
      <c r="I32" s="52"/>
    </row>
    <row r="33" spans="1:9" ht="31.2">
      <c r="A33" s="16"/>
      <c r="B33" s="16"/>
      <c r="C33" s="38" t="s">
        <v>36</v>
      </c>
      <c r="D33" s="37">
        <v>103.967</v>
      </c>
      <c r="E33" s="37">
        <v>54.8</v>
      </c>
      <c r="F33" s="37">
        <v>78.599999999999994</v>
      </c>
      <c r="G33" s="37">
        <v>89.904137913286519</v>
      </c>
      <c r="H33" s="37">
        <v>51.111499999999999</v>
      </c>
      <c r="I33" s="52"/>
    </row>
    <row r="34" spans="1:9" ht="18" customHeight="1">
      <c r="A34" s="16"/>
      <c r="B34" s="16"/>
      <c r="C34" s="36" t="s">
        <v>37</v>
      </c>
      <c r="D34" s="37">
        <v>412.77336300000002</v>
      </c>
      <c r="E34" s="37">
        <v>436.11900000000003</v>
      </c>
      <c r="F34" s="37">
        <v>633.4</v>
      </c>
      <c r="G34" s="37">
        <v>691.45673478710637</v>
      </c>
      <c r="H34" s="37">
        <v>287.91649999999998</v>
      </c>
      <c r="I34" s="52"/>
    </row>
    <row r="35" spans="1:9" ht="18" customHeight="1">
      <c r="A35" s="16"/>
      <c r="B35" s="16"/>
      <c r="C35" s="36" t="s">
        <v>38</v>
      </c>
      <c r="D35" s="37">
        <v>2.59</v>
      </c>
      <c r="E35" s="37">
        <v>4.3559999999999999</v>
      </c>
      <c r="F35" s="37">
        <v>3.9</v>
      </c>
      <c r="G35" s="37">
        <v>3.65067186838486</v>
      </c>
      <c r="H35" s="37">
        <v>1.8080000000000001</v>
      </c>
      <c r="I35" s="52"/>
    </row>
    <row r="36" spans="1:9" ht="18" customHeight="1">
      <c r="A36" s="16"/>
      <c r="B36" s="16"/>
      <c r="C36" s="36" t="s">
        <v>39</v>
      </c>
      <c r="D36" s="37">
        <v>40</v>
      </c>
      <c r="E36" s="37">
        <v>40</v>
      </c>
      <c r="F36" s="37">
        <v>40</v>
      </c>
      <c r="G36" s="37">
        <v>40</v>
      </c>
      <c r="H36" s="37">
        <v>20</v>
      </c>
      <c r="I36" s="52"/>
    </row>
    <row r="37" spans="1:9" hidden="1">
      <c r="A37" s="30"/>
      <c r="B37" s="30"/>
      <c r="C37" s="30"/>
      <c r="D37" s="30"/>
      <c r="E37" s="30"/>
      <c r="F37" s="30"/>
      <c r="G37" s="30"/>
      <c r="H37" s="30"/>
      <c r="I37" s="52"/>
    </row>
    <row r="38" spans="1:9">
      <c r="A38" s="2" t="s">
        <v>23</v>
      </c>
    </row>
    <row r="39" spans="1:9">
      <c r="A39" s="2" t="s">
        <v>40</v>
      </c>
    </row>
    <row r="40" spans="1:9">
      <c r="C40" s="2" t="s">
        <v>41</v>
      </c>
    </row>
  </sheetData>
  <mergeCells count="2">
    <mergeCell ref="A3:C4"/>
    <mergeCell ref="D4:H4"/>
  </mergeCells>
  <pageMargins left="0.39370078740157499" right="0.39370078740157499" top="0.59055118110236204" bottom="0.196850393700787" header="0.31496062992126" footer="0.98425196850393704"/>
  <pageSetup paperSize="9" fitToHeight="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  <pageSetUpPr fitToPage="1"/>
  </sheetPr>
  <dimension ref="A1:I64"/>
  <sheetViews>
    <sheetView zoomScale="85" zoomScaleNormal="85" workbookViewId="0">
      <selection activeCell="D1" sqref="D1:D1048576"/>
    </sheetView>
  </sheetViews>
  <sheetFormatPr defaultColWidth="9" defaultRowHeight="15.6"/>
  <cols>
    <col min="1" max="1" width="1.09765625" style="3" customWidth="1"/>
    <col min="2" max="2" width="0.69921875" style="3" customWidth="1"/>
    <col min="3" max="3" width="42.5" style="3" customWidth="1"/>
    <col min="4" max="7" width="8.09765625" style="3" customWidth="1"/>
    <col min="8" max="8" width="8.796875" style="3" bestFit="1" customWidth="1"/>
    <col min="9" max="16384" width="9" style="3"/>
  </cols>
  <sheetData>
    <row r="1" spans="1:8">
      <c r="A1" s="4" t="s">
        <v>42</v>
      </c>
      <c r="B1" s="4"/>
      <c r="C1" s="5"/>
      <c r="D1" s="2"/>
      <c r="E1" s="2"/>
      <c r="F1" s="2"/>
      <c r="G1" s="2"/>
      <c r="H1" s="2"/>
    </row>
    <row r="2" spans="1:8">
      <c r="A2" s="6"/>
      <c r="B2" s="6"/>
      <c r="C2" s="6"/>
      <c r="D2" s="2"/>
      <c r="E2" s="2"/>
      <c r="F2" s="2"/>
      <c r="G2" s="2"/>
      <c r="H2" s="2"/>
    </row>
    <row r="3" spans="1:8" ht="17.399999999999999">
      <c r="A3" s="60" t="s">
        <v>1</v>
      </c>
      <c r="B3" s="60"/>
      <c r="C3" s="60"/>
      <c r="D3" s="7">
        <v>2021</v>
      </c>
      <c r="E3" s="8">
        <v>2022</v>
      </c>
      <c r="F3" s="7">
        <v>2023</v>
      </c>
      <c r="G3" s="8">
        <v>2024</v>
      </c>
      <c r="H3" s="8" t="s">
        <v>74</v>
      </c>
    </row>
    <row r="4" spans="1:8">
      <c r="A4" s="61"/>
      <c r="B4" s="61"/>
      <c r="C4" s="61"/>
      <c r="D4" s="57" t="s">
        <v>2</v>
      </c>
      <c r="E4" s="57"/>
      <c r="F4" s="57"/>
      <c r="G4" s="57"/>
      <c r="H4" s="57"/>
    </row>
    <row r="5" spans="1:8">
      <c r="A5" s="10"/>
      <c r="B5" s="10"/>
      <c r="C5" s="10"/>
      <c r="D5" s="57"/>
      <c r="E5" s="57"/>
      <c r="F5" s="57"/>
      <c r="G5" s="57"/>
      <c r="H5" s="57"/>
    </row>
    <row r="6" spans="1:8" s="1" customFormat="1">
      <c r="A6" s="12" t="s">
        <v>13</v>
      </c>
      <c r="B6" s="12"/>
      <c r="C6" s="12"/>
      <c r="D6" s="13">
        <f t="shared" ref="D6:H6" si="0">-D7+D15+D23+D49</f>
        <v>1312.3160926018434</v>
      </c>
      <c r="E6" s="13">
        <f t="shared" si="0"/>
        <v>3397.3517553319662</v>
      </c>
      <c r="F6" s="13">
        <f t="shared" si="0"/>
        <v>1535.0468658291154</v>
      </c>
      <c r="G6" s="13">
        <f t="shared" si="0"/>
        <v>2256.8455118222764</v>
      </c>
      <c r="H6" s="13">
        <f t="shared" si="0"/>
        <v>805.45750043403143</v>
      </c>
    </row>
    <row r="7" spans="1:8" s="1" customFormat="1">
      <c r="A7" s="12"/>
      <c r="B7" s="14" t="s">
        <v>43</v>
      </c>
      <c r="C7" s="12"/>
      <c r="D7" s="15">
        <f t="shared" ref="D7:F7" si="1">-(D8-D11)</f>
        <v>275.14364225999998</v>
      </c>
      <c r="E7" s="15">
        <f t="shared" si="1"/>
        <v>-403.2292934799998</v>
      </c>
      <c r="F7" s="15">
        <f t="shared" si="1"/>
        <v>-68.551999999999964</v>
      </c>
      <c r="G7" s="15">
        <f>-(G8-G11)</f>
        <v>34.525005400000197</v>
      </c>
      <c r="H7" s="15">
        <f>-(H8-H11)</f>
        <v>283.1424222</v>
      </c>
    </row>
    <row r="8" spans="1:8" s="2" customFormat="1">
      <c r="A8" s="16"/>
      <c r="B8" s="16"/>
      <c r="C8" s="17" t="s">
        <v>15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</row>
    <row r="9" spans="1:8" s="2" customFormat="1">
      <c r="A9" s="16"/>
      <c r="B9" s="16"/>
      <c r="C9" s="19" t="s">
        <v>44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</row>
    <row r="10" spans="1:8" s="2" customFormat="1">
      <c r="A10" s="16"/>
      <c r="B10" s="16"/>
      <c r="C10" s="19" t="s">
        <v>45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</row>
    <row r="11" spans="1:8" s="2" customFormat="1">
      <c r="A11" s="16"/>
      <c r="B11" s="16"/>
      <c r="C11" s="17" t="s">
        <v>16</v>
      </c>
      <c r="D11" s="21">
        <f t="shared" ref="D11" si="2">D12+D13</f>
        <v>275.14364225999998</v>
      </c>
      <c r="E11" s="21">
        <f t="shared" ref="E11:F11" si="3">E12+E13</f>
        <v>-403.2292934799998</v>
      </c>
      <c r="F11" s="21">
        <f t="shared" si="3"/>
        <v>-68.551999999999964</v>
      </c>
      <c r="G11" s="21">
        <f t="shared" ref="G11:H11" si="4">G12+G13</f>
        <v>34.525005400000197</v>
      </c>
      <c r="H11" s="21">
        <f t="shared" si="4"/>
        <v>283.1424222</v>
      </c>
    </row>
    <row r="12" spans="1:8" s="2" customFormat="1">
      <c r="A12" s="16"/>
      <c r="B12" s="16"/>
      <c r="C12" s="19" t="s">
        <v>44</v>
      </c>
      <c r="D12" s="20">
        <v>312.11264225999997</v>
      </c>
      <c r="E12" s="20">
        <v>-71.291293479999794</v>
      </c>
      <c r="F12" s="20">
        <v>336.8</v>
      </c>
      <c r="G12" s="20">
        <v>-213.7539945999998</v>
      </c>
      <c r="H12" s="20">
        <v>30.50042220000001</v>
      </c>
    </row>
    <row r="13" spans="1:8" s="2" customFormat="1">
      <c r="A13" s="16"/>
      <c r="B13" s="16"/>
      <c r="C13" s="19" t="s">
        <v>45</v>
      </c>
      <c r="D13" s="20">
        <v>-36.969000000000001</v>
      </c>
      <c r="E13" s="20">
        <v>-331.93799999999999</v>
      </c>
      <c r="F13" s="20">
        <v>-405.35199999999998</v>
      </c>
      <c r="G13" s="20">
        <v>248.279</v>
      </c>
      <c r="H13" s="20">
        <v>252.642</v>
      </c>
    </row>
    <row r="14" spans="1:8" s="2" customFormat="1">
      <c r="A14" s="16"/>
      <c r="B14" s="16"/>
      <c r="C14" s="17"/>
      <c r="D14" s="21"/>
      <c r="E14" s="21"/>
      <c r="F14" s="21"/>
      <c r="G14" s="21"/>
      <c r="H14" s="21"/>
    </row>
    <row r="15" spans="1:8" s="1" customFormat="1">
      <c r="A15" s="12"/>
      <c r="B15" s="22" t="s">
        <v>17</v>
      </c>
      <c r="C15" s="22"/>
      <c r="D15" s="13">
        <f t="shared" ref="D15:H15" si="5">D16</f>
        <v>-318.67655043066947</v>
      </c>
      <c r="E15" s="13">
        <f t="shared" si="5"/>
        <v>628.71694361321886</v>
      </c>
      <c r="F15" s="13">
        <f t="shared" si="5"/>
        <v>-363.77564093252801</v>
      </c>
      <c r="G15" s="13">
        <f t="shared" si="5"/>
        <v>975.41099626717266</v>
      </c>
      <c r="H15" s="13">
        <f t="shared" si="5"/>
        <v>-34.899444415343822</v>
      </c>
    </row>
    <row r="16" spans="1:8" s="2" customFormat="1">
      <c r="A16" s="16"/>
      <c r="B16" s="16"/>
      <c r="C16" s="16" t="s">
        <v>18</v>
      </c>
      <c r="D16" s="21">
        <f t="shared" ref="D16:F16" si="6">D17+D18</f>
        <v>-318.67655043066947</v>
      </c>
      <c r="E16" s="21">
        <f t="shared" si="6"/>
        <v>628.71694361321886</v>
      </c>
      <c r="F16" s="21">
        <f t="shared" si="6"/>
        <v>-363.77564093252801</v>
      </c>
      <c r="G16" s="21">
        <f t="shared" ref="G16:H16" si="7">G17+G18</f>
        <v>975.41099626717266</v>
      </c>
      <c r="H16" s="21">
        <f t="shared" si="7"/>
        <v>-34.899444415343822</v>
      </c>
    </row>
    <row r="17" spans="1:9" s="2" customFormat="1">
      <c r="A17" s="16"/>
      <c r="B17" s="16"/>
      <c r="C17" s="19" t="s">
        <v>46</v>
      </c>
      <c r="D17" s="21">
        <v>81.614760332113505</v>
      </c>
      <c r="E17" s="21">
        <v>92.7114137273159</v>
      </c>
      <c r="F17" s="21">
        <v>230.270852595029</v>
      </c>
      <c r="G17" s="21">
        <v>295.7758135847389</v>
      </c>
      <c r="H17" s="21">
        <v>109.66324277379749</v>
      </c>
    </row>
    <row r="18" spans="1:9" s="2" customFormat="1">
      <c r="A18" s="16"/>
      <c r="B18" s="16"/>
      <c r="C18" s="19" t="s">
        <v>47</v>
      </c>
      <c r="D18" s="21">
        <v>-400.29131076278298</v>
      </c>
      <c r="E18" s="21">
        <v>536.005529885903</v>
      </c>
      <c r="F18" s="21">
        <v>-594.046493527557</v>
      </c>
      <c r="G18" s="21">
        <v>679.63518268243376</v>
      </c>
      <c r="H18" s="21">
        <v>-144.56268718914131</v>
      </c>
    </row>
    <row r="19" spans="1:9" s="2" customFormat="1">
      <c r="A19" s="16"/>
      <c r="B19" s="16"/>
      <c r="C19" s="16" t="s">
        <v>19</v>
      </c>
      <c r="D19" s="24" t="s">
        <v>28</v>
      </c>
      <c r="E19" s="24" t="s">
        <v>28</v>
      </c>
      <c r="F19" s="24" t="s">
        <v>28</v>
      </c>
      <c r="G19" s="24" t="s">
        <v>28</v>
      </c>
      <c r="H19" s="24" t="s">
        <v>28</v>
      </c>
    </row>
    <row r="20" spans="1:9" s="2" customFormat="1">
      <c r="A20" s="16"/>
      <c r="B20" s="16"/>
      <c r="C20" s="19" t="s">
        <v>46</v>
      </c>
      <c r="D20" s="24" t="s">
        <v>28</v>
      </c>
      <c r="E20" s="24" t="s">
        <v>28</v>
      </c>
      <c r="F20" s="24" t="s">
        <v>28</v>
      </c>
      <c r="G20" s="24" t="s">
        <v>28</v>
      </c>
      <c r="H20" s="24" t="s">
        <v>28</v>
      </c>
    </row>
    <row r="21" spans="1:9" s="2" customFormat="1">
      <c r="A21" s="16"/>
      <c r="B21" s="16"/>
      <c r="C21" s="19" t="s">
        <v>47</v>
      </c>
      <c r="D21" s="24" t="s">
        <v>28</v>
      </c>
      <c r="E21" s="24" t="s">
        <v>28</v>
      </c>
      <c r="F21" s="24" t="s">
        <v>28</v>
      </c>
      <c r="G21" s="24" t="s">
        <v>28</v>
      </c>
      <c r="H21" s="24" t="s">
        <v>28</v>
      </c>
      <c r="I21" s="1"/>
    </row>
    <row r="22" spans="1:9" s="2" customFormat="1">
      <c r="A22" s="16"/>
      <c r="B22" s="16"/>
      <c r="C22" s="23"/>
      <c r="D22" s="24"/>
      <c r="E22" s="24"/>
      <c r="F22" s="24"/>
      <c r="G22" s="24"/>
      <c r="H22" s="24"/>
    </row>
    <row r="23" spans="1:9" s="1" customFormat="1">
      <c r="A23" s="12"/>
      <c r="B23" s="12" t="s">
        <v>20</v>
      </c>
      <c r="C23" s="12"/>
      <c r="D23" s="13">
        <f t="shared" ref="D23:H23" si="8">D24-D36</f>
        <v>433.36970073572706</v>
      </c>
      <c r="E23" s="13">
        <f t="shared" si="8"/>
        <v>2258.7682623715505</v>
      </c>
      <c r="F23" s="13">
        <f t="shared" si="8"/>
        <v>2768.6705067616431</v>
      </c>
      <c r="G23" s="13">
        <f t="shared" si="8"/>
        <v>1465.3313534236297</v>
      </c>
      <c r="H23" s="13">
        <f t="shared" si="8"/>
        <v>1558.0896471143128</v>
      </c>
      <c r="I23" s="47"/>
    </row>
    <row r="24" spans="1:9" s="2" customFormat="1">
      <c r="A24" s="16"/>
      <c r="B24" s="16"/>
      <c r="C24" s="16" t="s">
        <v>18</v>
      </c>
      <c r="D24" s="21">
        <f t="shared" ref="D24:E24" si="9">D25+D30+D34+D35+D26</f>
        <v>292.57431989837698</v>
      </c>
      <c r="E24" s="21">
        <f t="shared" si="9"/>
        <v>1196.4959230558206</v>
      </c>
      <c r="F24" s="21">
        <f>F25+F30+F34+F35+F26</f>
        <v>1841.164251186543</v>
      </c>
      <c r="G24" s="21">
        <f>G25+G30+G34+G35+G26</f>
        <v>1611.1246245834525</v>
      </c>
      <c r="H24" s="21">
        <f>H25+H30+H34+H35+H26</f>
        <v>556.5987752449081</v>
      </c>
      <c r="I24" s="47"/>
    </row>
    <row r="25" spans="1:9" s="2" customFormat="1">
      <c r="A25" s="16"/>
      <c r="B25" s="16"/>
      <c r="C25" s="19" t="s">
        <v>48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47"/>
    </row>
    <row r="26" spans="1:9" s="2" customFormat="1">
      <c r="A26" s="16"/>
      <c r="B26" s="16"/>
      <c r="C26" s="19" t="s">
        <v>49</v>
      </c>
      <c r="D26" s="21">
        <f>SUM(D27:D29)</f>
        <v>-589.970538541819</v>
      </c>
      <c r="E26" s="21">
        <f t="shared" ref="E26:H26" si="10">SUM(E27:E29)</f>
        <v>336.00390357648303</v>
      </c>
      <c r="F26" s="21">
        <f t="shared" si="10"/>
        <v>-39.647729809680982</v>
      </c>
      <c r="G26" s="21">
        <f t="shared" si="10"/>
        <v>-279.24901841243599</v>
      </c>
      <c r="H26" s="21">
        <f t="shared" si="10"/>
        <v>-614.51714067167643</v>
      </c>
      <c r="I26" s="47"/>
    </row>
    <row r="27" spans="1:9" s="2" customFormat="1">
      <c r="A27" s="16"/>
      <c r="B27" s="16"/>
      <c r="C27" s="23" t="s">
        <v>50</v>
      </c>
      <c r="D27" s="21">
        <v>-633.39414927603696</v>
      </c>
      <c r="E27" s="21">
        <v>198.38070052315001</v>
      </c>
      <c r="F27" s="21">
        <v>-590.15077992968099</v>
      </c>
      <c r="G27" s="21">
        <v>261.806859987564</v>
      </c>
      <c r="H27" s="21">
        <v>-697.34205766167645</v>
      </c>
      <c r="I27" s="47"/>
    </row>
    <row r="28" spans="1:9" s="2" customFormat="1">
      <c r="A28" s="16"/>
      <c r="B28" s="16"/>
      <c r="C28" s="23" t="s">
        <v>51</v>
      </c>
      <c r="D28" s="25">
        <v>-100.65899647000001</v>
      </c>
      <c r="E28" s="25">
        <v>16.214881720000001</v>
      </c>
      <c r="F28" s="25">
        <v>-29.743899880000001</v>
      </c>
      <c r="G28" s="25">
        <v>2.6879945999999983</v>
      </c>
      <c r="H28" s="25">
        <v>-39.675083009999994</v>
      </c>
      <c r="I28" s="47"/>
    </row>
    <row r="29" spans="1:9" s="2" customFormat="1">
      <c r="A29" s="16"/>
      <c r="B29" s="16"/>
      <c r="C29" s="23" t="s">
        <v>52</v>
      </c>
      <c r="D29" s="21">
        <v>144.08260720421799</v>
      </c>
      <c r="E29" s="21">
        <v>121.40832133333301</v>
      </c>
      <c r="F29" s="21">
        <v>580.24694999999997</v>
      </c>
      <c r="G29" s="21">
        <v>-543.74387300000001</v>
      </c>
      <c r="H29" s="21">
        <v>122.5</v>
      </c>
      <c r="I29" s="47"/>
    </row>
    <row r="30" spans="1:9" s="2" customFormat="1">
      <c r="A30" s="16"/>
      <c r="B30" s="16"/>
      <c r="C30" s="19" t="s">
        <v>53</v>
      </c>
      <c r="D30" s="21">
        <f t="shared" ref="D30:E30" si="11">SUM(D31:D33)</f>
        <v>184.58469941794002</v>
      </c>
      <c r="E30" s="21">
        <f t="shared" si="11"/>
        <v>28.693729220012401</v>
      </c>
      <c r="F30" s="21">
        <f>SUM(F31:F33)</f>
        <v>510.42781113746202</v>
      </c>
      <c r="G30" s="21">
        <f>SUM(G31:G33)</f>
        <v>525.01480058572179</v>
      </c>
      <c r="H30" s="21">
        <f>SUM(H31:H33)</f>
        <v>517.33254148217804</v>
      </c>
      <c r="I30" s="47"/>
    </row>
    <row r="31" spans="1:9" s="2" customFormat="1">
      <c r="A31" s="16"/>
      <c r="B31" s="16"/>
      <c r="C31" s="23" t="s">
        <v>50</v>
      </c>
      <c r="D31" s="21">
        <v>184.62476681794001</v>
      </c>
      <c r="E31" s="21">
        <v>28.675215797972399</v>
      </c>
      <c r="F31" s="21">
        <v>509.55692698440299</v>
      </c>
      <c r="G31" s="21">
        <v>519.85745933572184</v>
      </c>
      <c r="H31" s="21">
        <v>517.93775656217804</v>
      </c>
      <c r="I31" s="47"/>
    </row>
    <row r="32" spans="1:9" s="2" customFormat="1">
      <c r="A32" s="16"/>
      <c r="B32" s="16"/>
      <c r="C32" s="23" t="s">
        <v>51</v>
      </c>
      <c r="D32" s="25">
        <v>-4.0067399999999698E-2</v>
      </c>
      <c r="E32" s="25">
        <v>1.8513422040000001E-2</v>
      </c>
      <c r="F32" s="25">
        <v>0.87088415305901501</v>
      </c>
      <c r="G32" s="25">
        <v>5.1573412499999991</v>
      </c>
      <c r="H32" s="25">
        <v>-0.60521507999999891</v>
      </c>
      <c r="I32" s="47"/>
    </row>
    <row r="33" spans="1:9" s="2" customFormat="1">
      <c r="A33" s="16"/>
      <c r="B33" s="16"/>
      <c r="C33" s="23" t="s">
        <v>52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47"/>
    </row>
    <row r="34" spans="1:9" s="2" customFormat="1">
      <c r="A34" s="16"/>
      <c r="B34" s="16"/>
      <c r="C34" s="19" t="s">
        <v>72</v>
      </c>
      <c r="D34" s="18">
        <v>0</v>
      </c>
      <c r="E34" s="53">
        <v>379.36508696300007</v>
      </c>
      <c r="F34" s="21">
        <v>403.08666920000002</v>
      </c>
      <c r="G34" s="21">
        <v>390.79117574349999</v>
      </c>
      <c r="H34" s="21">
        <v>174.29965770186365</v>
      </c>
      <c r="I34" s="47"/>
    </row>
    <row r="35" spans="1:9" s="2" customFormat="1">
      <c r="A35" s="16"/>
      <c r="B35" s="16"/>
      <c r="C35" s="19" t="s">
        <v>55</v>
      </c>
      <c r="D35" s="21">
        <v>697.96015902225599</v>
      </c>
      <c r="E35" s="53">
        <v>452.43320329632508</v>
      </c>
      <c r="F35" s="21">
        <v>967.29750065876192</v>
      </c>
      <c r="G35" s="21">
        <v>974.5676666666667</v>
      </c>
      <c r="H35" s="21">
        <v>479.48371673254286</v>
      </c>
      <c r="I35" s="47"/>
    </row>
    <row r="36" spans="1:9" s="2" customFormat="1">
      <c r="A36" s="16"/>
      <c r="B36" s="16"/>
      <c r="C36" s="16" t="s">
        <v>19</v>
      </c>
      <c r="D36" s="21">
        <f t="shared" ref="D36:G36" si="12">D37+D42+D45+D46+D38+D47</f>
        <v>-140.79538083735008</v>
      </c>
      <c r="E36" s="21">
        <f t="shared" si="12"/>
        <v>-1062.2723393157298</v>
      </c>
      <c r="F36" s="21">
        <f t="shared" si="12"/>
        <v>-927.50625557510034</v>
      </c>
      <c r="G36" s="21">
        <f t="shared" si="12"/>
        <v>145.79327115982278</v>
      </c>
      <c r="H36" s="21">
        <f>H37+H42+H45+H46+H38+H47</f>
        <v>-1001.4908718694046</v>
      </c>
      <c r="I36" s="47"/>
    </row>
    <row r="37" spans="1:9" s="2" customFormat="1" hidden="1">
      <c r="A37" s="16"/>
      <c r="B37" s="16"/>
      <c r="C37" s="19" t="s">
        <v>48</v>
      </c>
      <c r="D37" s="25"/>
      <c r="E37" s="25"/>
      <c r="F37" s="25"/>
      <c r="G37" s="25"/>
      <c r="H37" s="25"/>
      <c r="I37" s="47"/>
    </row>
    <row r="38" spans="1:9" s="2" customFormat="1">
      <c r="A38" s="16"/>
      <c r="B38" s="16"/>
      <c r="C38" s="19" t="s">
        <v>49</v>
      </c>
      <c r="D38" s="21">
        <f t="shared" ref="D38:H38" si="13">SUM(D39:D41)</f>
        <v>-19.263556882082</v>
      </c>
      <c r="E38" s="21">
        <f t="shared" si="13"/>
        <v>40.724640517604001</v>
      </c>
      <c r="F38" s="21">
        <f t="shared" si="13"/>
        <v>-3.4738298820534705</v>
      </c>
      <c r="G38" s="21">
        <v>99.617511960412003</v>
      </c>
      <c r="H38" s="21">
        <f t="shared" si="13"/>
        <v>-134.71577664923001</v>
      </c>
      <c r="I38" s="47"/>
    </row>
    <row r="39" spans="1:9" s="2" customFormat="1">
      <c r="A39" s="16"/>
      <c r="B39" s="16"/>
      <c r="C39" s="23" t="s">
        <v>56</v>
      </c>
      <c r="D39" s="21">
        <v>-53.149466869999998</v>
      </c>
      <c r="E39" s="21">
        <v>0.277507100000003</v>
      </c>
      <c r="F39" s="21">
        <v>1.8782056600000001</v>
      </c>
      <c r="G39" s="21">
        <v>147.43666009999998</v>
      </c>
      <c r="H39" s="21">
        <v>-133.17372897999999</v>
      </c>
      <c r="I39" s="47"/>
    </row>
    <row r="40" spans="1:9" s="2" customFormat="1">
      <c r="A40" s="16"/>
      <c r="B40" s="16"/>
      <c r="C40" s="23" t="s">
        <v>50</v>
      </c>
      <c r="D40" s="21">
        <v>33.885909987917998</v>
      </c>
      <c r="E40" s="21">
        <v>40.447133417604</v>
      </c>
      <c r="F40" s="21">
        <v>-5.3520355420534704</v>
      </c>
      <c r="G40" s="21">
        <v>-47.81914813958798</v>
      </c>
      <c r="H40" s="21">
        <v>-1.5420476692300016</v>
      </c>
      <c r="I40" s="47"/>
    </row>
    <row r="41" spans="1:9" s="2" customFormat="1">
      <c r="A41" s="16"/>
      <c r="B41" s="16"/>
      <c r="C41" s="23" t="s">
        <v>52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47"/>
    </row>
    <row r="42" spans="1:9" s="2" customFormat="1">
      <c r="A42" s="16"/>
      <c r="B42" s="16"/>
      <c r="C42" s="19" t="s">
        <v>53</v>
      </c>
      <c r="D42" s="21">
        <f t="shared" ref="D42:H42" si="14">SUM(D43:D44)</f>
        <v>-936.78068725874709</v>
      </c>
      <c r="E42" s="21">
        <f t="shared" si="14"/>
        <v>-1098.7374522702839</v>
      </c>
      <c r="F42" s="21">
        <f t="shared" si="14"/>
        <v>-455.65934710930992</v>
      </c>
      <c r="G42" s="21">
        <v>-18.066999226503931</v>
      </c>
      <c r="H42" s="21">
        <f t="shared" si="14"/>
        <v>-417.69352519392015</v>
      </c>
      <c r="I42" s="47"/>
    </row>
    <row r="43" spans="1:9" s="2" customFormat="1">
      <c r="A43" s="16"/>
      <c r="B43" s="16"/>
      <c r="C43" s="23" t="s">
        <v>50</v>
      </c>
      <c r="D43" s="25">
        <v>-630.88618409208004</v>
      </c>
      <c r="E43" s="25">
        <v>-168.08207423695001</v>
      </c>
      <c r="F43" s="25">
        <v>248.00614744069</v>
      </c>
      <c r="G43" s="25">
        <v>287.266200063496</v>
      </c>
      <c r="H43" s="25">
        <v>-227.53329708392016</v>
      </c>
      <c r="I43" s="47"/>
    </row>
    <row r="44" spans="1:9" s="2" customFormat="1">
      <c r="A44" s="16"/>
      <c r="B44" s="16"/>
      <c r="C44" s="23" t="s">
        <v>52</v>
      </c>
      <c r="D44" s="21">
        <v>-305.89450316666699</v>
      </c>
      <c r="E44" s="21">
        <v>-930.65537803333405</v>
      </c>
      <c r="F44" s="21">
        <v>-703.66549454999995</v>
      </c>
      <c r="G44" s="21">
        <v>-305.33319928999992</v>
      </c>
      <c r="H44" s="21">
        <v>-190.16022810999999</v>
      </c>
      <c r="I44" s="47"/>
    </row>
    <row r="45" spans="1:9" s="2" customFormat="1">
      <c r="A45" s="16"/>
      <c r="B45" s="16"/>
      <c r="C45" s="19" t="s">
        <v>54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47"/>
    </row>
    <row r="46" spans="1:9" s="2" customFormat="1">
      <c r="A46" s="16"/>
      <c r="B46" s="16"/>
      <c r="C46" s="19" t="s">
        <v>57</v>
      </c>
      <c r="D46" s="21">
        <v>271.43700000000001</v>
      </c>
      <c r="E46" s="21">
        <f>('[1]T4 Financial BOP '!$CC$58+'[1]T4 Financial BOP '!$CC$59)/1000</f>
        <v>-4.2595275630498497</v>
      </c>
      <c r="F46" s="21">
        <v>-468.37307858373703</v>
      </c>
      <c r="G46" s="21">
        <v>64.242758425914715</v>
      </c>
      <c r="H46" s="21">
        <v>-449.0815700262545</v>
      </c>
      <c r="I46" s="47"/>
    </row>
    <row r="47" spans="1:9" s="2" customFormat="1">
      <c r="A47" s="16"/>
      <c r="B47" s="16"/>
      <c r="C47" s="19" t="s">
        <v>58</v>
      </c>
      <c r="D47" s="21">
        <v>543.81186330347896</v>
      </c>
      <c r="E47" s="21">
        <v>0</v>
      </c>
      <c r="F47" s="21">
        <v>0</v>
      </c>
      <c r="G47" s="21">
        <v>0</v>
      </c>
      <c r="H47" s="21">
        <v>0</v>
      </c>
      <c r="I47" s="47"/>
    </row>
    <row r="48" spans="1:9" s="2" customFormat="1">
      <c r="A48" s="16"/>
      <c r="B48" s="16"/>
      <c r="C48" s="19"/>
      <c r="D48" s="21"/>
      <c r="E48" s="21"/>
      <c r="F48" s="21"/>
      <c r="G48" s="21"/>
      <c r="H48" s="21"/>
    </row>
    <row r="49" spans="1:8" s="1" customFormat="1">
      <c r="A49" s="12" t="s">
        <v>21</v>
      </c>
      <c r="B49" s="12"/>
      <c r="C49" s="12"/>
      <c r="D49" s="13">
        <f t="shared" ref="D49" si="15">D50+D51+D52+D53</f>
        <v>1472.7665845567858</v>
      </c>
      <c r="E49" s="13">
        <f t="shared" ref="E49:H49" si="16">E50+E51+E52+E53</f>
        <v>106.63725586719698</v>
      </c>
      <c r="F49" s="13">
        <f t="shared" si="16"/>
        <v>-938.39999999999986</v>
      </c>
      <c r="G49" s="13">
        <f t="shared" si="16"/>
        <v>-149.37183246852595</v>
      </c>
      <c r="H49" s="13">
        <f t="shared" si="16"/>
        <v>-434.5902800649377</v>
      </c>
    </row>
    <row r="50" spans="1:8">
      <c r="A50" s="29"/>
      <c r="B50" s="29"/>
      <c r="C50" s="19" t="s">
        <v>59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</row>
    <row r="51" spans="1:8">
      <c r="A51" s="29"/>
      <c r="B51" s="29"/>
      <c r="C51" s="19" t="s">
        <v>58</v>
      </c>
      <c r="D51" s="25">
        <v>556.73422933678796</v>
      </c>
      <c r="E51" s="25">
        <v>0.58795985719468002</v>
      </c>
      <c r="F51" s="25">
        <v>2.7</v>
      </c>
      <c r="G51" s="25">
        <v>2.3718121214730621</v>
      </c>
      <c r="H51" s="25">
        <v>4.0734750626006408E-3</v>
      </c>
    </row>
    <row r="52" spans="1:8">
      <c r="A52" s="29"/>
      <c r="B52" s="29"/>
      <c r="C52" s="19" t="s">
        <v>60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</row>
    <row r="53" spans="1:8">
      <c r="A53" s="29"/>
      <c r="B53" s="29"/>
      <c r="C53" s="19" t="s">
        <v>61</v>
      </c>
      <c r="D53" s="25">
        <f t="shared" ref="D53:H53" si="17">D54+D55+D58+D59</f>
        <v>916.03235521999784</v>
      </c>
      <c r="E53" s="25">
        <f t="shared" si="17"/>
        <v>106.04929601000231</v>
      </c>
      <c r="F53" s="25">
        <f t="shared" si="17"/>
        <v>-941.09999999999991</v>
      </c>
      <c r="G53" s="25">
        <v>-151.74364458999901</v>
      </c>
      <c r="H53" s="25">
        <f t="shared" si="17"/>
        <v>-434.59435354000033</v>
      </c>
    </row>
    <row r="54" spans="1:8">
      <c r="A54" s="29"/>
      <c r="B54" s="29"/>
      <c r="C54" s="23" t="s">
        <v>49</v>
      </c>
      <c r="D54" s="25">
        <v>919.29386763000002</v>
      </c>
      <c r="E54" s="25">
        <v>181.73549686000001</v>
      </c>
      <c r="F54" s="25">
        <v>-747.9</v>
      </c>
      <c r="G54" s="25">
        <v>-443.95696756000046</v>
      </c>
      <c r="H54" s="25">
        <v>-23.854557269999525</v>
      </c>
    </row>
    <row r="55" spans="1:8">
      <c r="A55" s="29"/>
      <c r="B55" s="29"/>
      <c r="C55" s="23" t="s">
        <v>62</v>
      </c>
      <c r="D55" s="25">
        <f t="shared" ref="D55" si="18">D56+D57</f>
        <v>-2.8598820300020975</v>
      </c>
      <c r="E55" s="25">
        <f t="shared" ref="E55:H55" si="19">E56+E57</f>
        <v>-75.906722019997702</v>
      </c>
      <c r="F55" s="25">
        <f t="shared" si="19"/>
        <v>-192.79999999999998</v>
      </c>
      <c r="G55" s="25">
        <f t="shared" si="19"/>
        <v>291.41871116000124</v>
      </c>
      <c r="H55" s="25">
        <f t="shared" si="19"/>
        <v>-410.48442654000081</v>
      </c>
    </row>
    <row r="56" spans="1:8">
      <c r="A56" s="29"/>
      <c r="B56" s="29"/>
      <c r="C56" s="26" t="s">
        <v>47</v>
      </c>
      <c r="D56" s="25">
        <v>-55.230871550002099</v>
      </c>
      <c r="E56" s="25">
        <v>-19.440072109997701</v>
      </c>
      <c r="F56" s="25">
        <v>-196.6</v>
      </c>
      <c r="G56" s="25">
        <v>260.28015098000128</v>
      </c>
      <c r="H56" s="25">
        <v>-416.00510929000075</v>
      </c>
    </row>
    <row r="57" spans="1:8">
      <c r="A57" s="29"/>
      <c r="B57" s="29"/>
      <c r="C57" s="26" t="s">
        <v>46</v>
      </c>
      <c r="D57" s="25">
        <v>52.370989520000002</v>
      </c>
      <c r="E57" s="25">
        <v>-56.466649910000001</v>
      </c>
      <c r="F57" s="25">
        <v>3.8</v>
      </c>
      <c r="G57" s="25">
        <v>31.138560179999953</v>
      </c>
      <c r="H57" s="25">
        <v>5.5206827499999491</v>
      </c>
    </row>
    <row r="58" spans="1:8">
      <c r="A58" s="29"/>
      <c r="B58" s="29"/>
      <c r="C58" s="23" t="s">
        <v>63</v>
      </c>
      <c r="D58" s="25">
        <v>-0.40163038000000001</v>
      </c>
      <c r="E58" s="25">
        <v>0.22052116999999999</v>
      </c>
      <c r="F58" s="25">
        <v>-0.4</v>
      </c>
      <c r="G58" s="25">
        <v>0.79461181000000014</v>
      </c>
      <c r="H58" s="25">
        <v>-0.25536972999999991</v>
      </c>
    </row>
    <row r="59" spans="1:8">
      <c r="A59" s="29"/>
      <c r="B59" s="29"/>
      <c r="C59" s="23" t="s">
        <v>64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</row>
    <row r="60" spans="1:8" s="2" customFormat="1">
      <c r="A60" s="30"/>
      <c r="B60" s="30"/>
      <c r="C60" s="30"/>
      <c r="D60" s="30"/>
      <c r="E60" s="30"/>
      <c r="F60" s="30"/>
      <c r="G60" s="30"/>
      <c r="H60" s="30"/>
    </row>
    <row r="61" spans="1:8" s="2" customFormat="1">
      <c r="A61" s="54" t="s">
        <v>23</v>
      </c>
      <c r="B61" s="54"/>
      <c r="C61" s="54"/>
      <c r="D61" s="54"/>
      <c r="E61" s="54"/>
      <c r="F61" s="54"/>
      <c r="G61" s="54"/>
      <c r="H61" s="54"/>
    </row>
    <row r="62" spans="1:8" s="2" customFormat="1">
      <c r="A62" s="54" t="s">
        <v>73</v>
      </c>
      <c r="B62" s="54"/>
      <c r="C62" s="54"/>
      <c r="D62" s="54"/>
      <c r="E62" s="54"/>
      <c r="F62" s="54"/>
      <c r="G62" s="54"/>
      <c r="H62" s="54"/>
    </row>
    <row r="63" spans="1:8" s="2" customFormat="1">
      <c r="A63" s="54"/>
      <c r="B63" s="54"/>
      <c r="C63" s="54" t="s">
        <v>66</v>
      </c>
      <c r="D63" s="54"/>
      <c r="E63" s="54"/>
      <c r="F63" s="54"/>
      <c r="G63" s="54"/>
      <c r="H63" s="54"/>
    </row>
    <row r="64" spans="1:8">
      <c r="A64" s="58" t="s">
        <v>75</v>
      </c>
      <c r="B64" s="59"/>
      <c r="C64" s="59"/>
      <c r="D64" s="59"/>
      <c r="E64" s="59"/>
      <c r="F64" s="59"/>
      <c r="G64" s="59"/>
    </row>
  </sheetData>
  <mergeCells count="4">
    <mergeCell ref="A64:G64"/>
    <mergeCell ref="D5:H5"/>
    <mergeCell ref="A3:C4"/>
    <mergeCell ref="D4:H4"/>
  </mergeCells>
  <printOptions horizontalCentered="1"/>
  <pageMargins left="0.5" right="1" top="1" bottom="1" header="0.5" footer="0.5"/>
  <pageSetup scale="96" fitToHeight="0" orientation="portrait" r:id="rId1"/>
  <ignoredErrors>
    <ignoredError sqref="D42:F42 D30:F30 G30:H30 H4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J113"/>
  <sheetViews>
    <sheetView zoomScale="90" zoomScaleNormal="90" workbookViewId="0">
      <selection activeCell="O107" sqref="O107"/>
    </sheetView>
  </sheetViews>
  <sheetFormatPr defaultColWidth="9" defaultRowHeight="15.6"/>
  <cols>
    <col min="1" max="1" width="1.09765625" style="3" customWidth="1"/>
    <col min="2" max="2" width="0.69921875" style="3" customWidth="1"/>
    <col min="3" max="3" width="36.09765625" style="3" customWidth="1"/>
    <col min="4" max="5" width="8.09765625" style="3" customWidth="1"/>
    <col min="6" max="6" width="7.59765625" style="3" customWidth="1"/>
    <col min="7" max="10" width="8.09765625" style="3" customWidth="1"/>
    <col min="11" max="16384" width="9" style="3"/>
  </cols>
  <sheetData>
    <row r="1" spans="1:10">
      <c r="A1" s="4" t="s">
        <v>67</v>
      </c>
      <c r="B1" s="4"/>
      <c r="C1" s="5"/>
      <c r="D1" s="5"/>
      <c r="E1" s="2"/>
      <c r="F1" s="2"/>
      <c r="G1" s="2"/>
      <c r="H1" s="2"/>
      <c r="I1" s="2"/>
      <c r="J1" s="2"/>
    </row>
    <row r="2" spans="1:10">
      <c r="A2" s="6"/>
      <c r="B2" s="6"/>
      <c r="C2" s="6"/>
      <c r="D2" s="6"/>
      <c r="E2" s="2"/>
      <c r="F2" s="2"/>
      <c r="G2" s="2"/>
      <c r="H2" s="2"/>
      <c r="I2" s="2"/>
      <c r="J2" s="2"/>
    </row>
    <row r="3" spans="1:10" ht="48.6">
      <c r="A3" s="62" t="s">
        <v>1</v>
      </c>
      <c r="B3" s="62"/>
      <c r="C3" s="62"/>
      <c r="D3" s="7">
        <v>2018</v>
      </c>
      <c r="E3" s="7">
        <v>2019</v>
      </c>
      <c r="F3" s="7">
        <v>2020</v>
      </c>
      <c r="G3" s="8">
        <v>2021</v>
      </c>
      <c r="H3" s="8">
        <v>2022</v>
      </c>
      <c r="I3" s="8">
        <v>2023</v>
      </c>
      <c r="J3" s="46" t="s">
        <v>71</v>
      </c>
    </row>
    <row r="4" spans="1:10">
      <c r="A4" s="63"/>
      <c r="B4" s="63"/>
      <c r="C4" s="63"/>
      <c r="E4" s="9"/>
      <c r="F4" s="9"/>
      <c r="G4" s="9" t="s">
        <v>2</v>
      </c>
      <c r="H4" s="9"/>
      <c r="I4" s="9"/>
      <c r="J4" s="9"/>
    </row>
    <row r="5" spans="1:10" hidden="1">
      <c r="A5" s="10"/>
      <c r="B5" s="10"/>
      <c r="C5" s="10"/>
      <c r="D5" s="11"/>
      <c r="E5" s="11"/>
      <c r="F5" s="11"/>
      <c r="G5" s="11"/>
      <c r="H5" s="11"/>
      <c r="I5" s="11"/>
      <c r="J5" s="11"/>
    </row>
    <row r="6" spans="1:10" s="1" customFormat="1" hidden="1">
      <c r="A6" s="12" t="s">
        <v>13</v>
      </c>
      <c r="B6" s="12"/>
      <c r="C6" s="12"/>
      <c r="D6" s="13">
        <f t="shared" ref="D6:I6" si="0">-D7+D15+D36+D99</f>
        <v>75.669813175848191</v>
      </c>
      <c r="E6" s="13">
        <f t="shared" si="0"/>
        <v>479.26038833058351</v>
      </c>
      <c r="F6" s="13">
        <f t="shared" si="0"/>
        <v>-247.61882997839433</v>
      </c>
      <c r="G6" s="13">
        <f t="shared" si="0"/>
        <v>1312.3160926018434</v>
      </c>
      <c r="H6" s="13">
        <f t="shared" si="0"/>
        <v>2267.2997319185056</v>
      </c>
      <c r="I6" s="13">
        <f t="shared" si="0"/>
        <v>607.72781113746225</v>
      </c>
      <c r="J6" s="13"/>
    </row>
    <row r="7" spans="1:10" s="1" customFormat="1" hidden="1">
      <c r="A7" s="12"/>
      <c r="B7" s="14" t="s">
        <v>43</v>
      </c>
      <c r="C7" s="12"/>
      <c r="D7" s="15">
        <f t="shared" ref="D7:I7" si="1">-(D8-D11)</f>
        <v>697.83567198119999</v>
      </c>
      <c r="E7" s="15">
        <f t="shared" si="1"/>
        <v>510.97397873</v>
      </c>
      <c r="F7" s="15">
        <f t="shared" si="1"/>
        <v>796.67750158000001</v>
      </c>
      <c r="G7" s="15">
        <f t="shared" si="1"/>
        <v>275.14364225999998</v>
      </c>
      <c r="H7" s="15">
        <f t="shared" si="1"/>
        <v>-403.2292934799998</v>
      </c>
      <c r="I7" s="15">
        <f t="shared" si="1"/>
        <v>-68.599999999999966</v>
      </c>
      <c r="J7" s="15"/>
    </row>
    <row r="8" spans="1:10" s="2" customFormat="1" hidden="1">
      <c r="A8" s="16"/>
      <c r="B8" s="16"/>
      <c r="C8" s="17" t="s">
        <v>15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/>
    </row>
    <row r="9" spans="1:10" s="2" customFormat="1" hidden="1">
      <c r="A9" s="16"/>
      <c r="B9" s="16"/>
      <c r="C9" s="19" t="s">
        <v>44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/>
    </row>
    <row r="10" spans="1:10" s="2" customFormat="1" hidden="1">
      <c r="A10" s="16"/>
      <c r="B10" s="16"/>
      <c r="C10" s="19" t="s">
        <v>45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/>
    </row>
    <row r="11" spans="1:10" s="2" customFormat="1" hidden="1">
      <c r="A11" s="16"/>
      <c r="B11" s="16"/>
      <c r="C11" s="17" t="s">
        <v>16</v>
      </c>
      <c r="D11" s="21">
        <f t="shared" ref="D11:I11" si="2">D12+D13</f>
        <v>697.83567198119999</v>
      </c>
      <c r="E11" s="21">
        <f t="shared" si="2"/>
        <v>510.97397873</v>
      </c>
      <c r="F11" s="21">
        <f t="shared" si="2"/>
        <v>796.67750158000001</v>
      </c>
      <c r="G11" s="21">
        <f t="shared" si="2"/>
        <v>275.14364225999998</v>
      </c>
      <c r="H11" s="21">
        <f t="shared" si="2"/>
        <v>-403.2292934799998</v>
      </c>
      <c r="I11" s="21">
        <f t="shared" si="2"/>
        <v>-68.599999999999966</v>
      </c>
      <c r="J11" s="21"/>
    </row>
    <row r="12" spans="1:10" s="2" customFormat="1" hidden="1">
      <c r="A12" s="16"/>
      <c r="B12" s="16"/>
      <c r="C12" s="19" t="s">
        <v>44</v>
      </c>
      <c r="D12" s="20">
        <v>-29.421828018799999</v>
      </c>
      <c r="E12" s="20">
        <v>-41.11202127</v>
      </c>
      <c r="F12" s="20">
        <v>216.52750158000001</v>
      </c>
      <c r="G12" s="20">
        <v>312.11264225999997</v>
      </c>
      <c r="H12" s="20">
        <v>-71.291293479999794</v>
      </c>
      <c r="I12" s="20">
        <v>336.8</v>
      </c>
      <c r="J12" s="20"/>
    </row>
    <row r="13" spans="1:10" s="2" customFormat="1" hidden="1">
      <c r="A13" s="16"/>
      <c r="B13" s="16"/>
      <c r="C13" s="19" t="s">
        <v>45</v>
      </c>
      <c r="D13" s="20">
        <v>727.25750000000005</v>
      </c>
      <c r="E13" s="20">
        <v>552.08600000000001</v>
      </c>
      <c r="F13" s="20">
        <v>580.15</v>
      </c>
      <c r="G13" s="20">
        <v>-36.969000000000001</v>
      </c>
      <c r="H13" s="20">
        <v>-331.93799999999999</v>
      </c>
      <c r="I13" s="20">
        <v>-405.4</v>
      </c>
      <c r="J13" s="20"/>
    </row>
    <row r="14" spans="1:10" s="2" customFormat="1" hidden="1">
      <c r="A14" s="16"/>
      <c r="B14" s="16"/>
      <c r="C14" s="17"/>
      <c r="D14" s="21"/>
      <c r="E14" s="21"/>
      <c r="F14" s="21"/>
      <c r="G14" s="21"/>
      <c r="H14" s="21"/>
      <c r="I14" s="21"/>
      <c r="J14" s="21"/>
    </row>
    <row r="15" spans="1:10" s="1" customFormat="1" hidden="1">
      <c r="A15" s="12"/>
      <c r="B15" s="22" t="s">
        <v>17</v>
      </c>
      <c r="C15" s="22"/>
      <c r="D15" s="13">
        <f t="shared" ref="D15:I15" si="3">D16</f>
        <v>-1941.5635217056561</v>
      </c>
      <c r="E15" s="13">
        <f t="shared" si="3"/>
        <v>1907.9161816391415</v>
      </c>
      <c r="F15" s="13">
        <f t="shared" si="3"/>
        <v>1647.2270384674339</v>
      </c>
      <c r="G15" s="13">
        <f t="shared" si="3"/>
        <v>-318.67655043066947</v>
      </c>
      <c r="H15" s="13">
        <f t="shared" si="3"/>
        <v>-501.33507980024109</v>
      </c>
      <c r="I15" s="13">
        <f t="shared" si="3"/>
        <v>-363.7</v>
      </c>
      <c r="J15" s="13"/>
    </row>
    <row r="16" spans="1:10" s="2" customFormat="1" hidden="1">
      <c r="A16" s="16"/>
      <c r="B16" s="16"/>
      <c r="C16" s="16" t="s">
        <v>18</v>
      </c>
      <c r="D16" s="21">
        <f t="shared" ref="D16:I16" si="4">D17+D21</f>
        <v>-1941.5635217056561</v>
      </c>
      <c r="E16" s="21">
        <f t="shared" si="4"/>
        <v>1907.9161816391415</v>
      </c>
      <c r="F16" s="21">
        <f t="shared" si="4"/>
        <v>1647.2270384674339</v>
      </c>
      <c r="G16" s="21">
        <f t="shared" si="4"/>
        <v>-318.67655043066947</v>
      </c>
      <c r="H16" s="21">
        <f t="shared" si="4"/>
        <v>-501.33507980024109</v>
      </c>
      <c r="I16" s="21">
        <f t="shared" si="4"/>
        <v>-363.7</v>
      </c>
      <c r="J16" s="21"/>
    </row>
    <row r="17" spans="1:10" s="2" customFormat="1" hidden="1">
      <c r="A17" s="16"/>
      <c r="B17" s="16"/>
      <c r="C17" s="19" t="s">
        <v>46</v>
      </c>
      <c r="D17" s="21">
        <v>-442.276064299106</v>
      </c>
      <c r="E17" s="21">
        <v>-24.068617651068401</v>
      </c>
      <c r="F17" s="21">
        <v>-925.44150756347597</v>
      </c>
      <c r="G17" s="21">
        <v>81.614760332113505</v>
      </c>
      <c r="H17" s="21">
        <v>92.7114137273159</v>
      </c>
      <c r="I17" s="21">
        <v>230.3</v>
      </c>
      <c r="J17" s="21"/>
    </row>
    <row r="18" spans="1:10" s="2" customFormat="1" hidden="1">
      <c r="A18" s="16"/>
      <c r="B18" s="16"/>
      <c r="C18" s="23" t="s">
        <v>50</v>
      </c>
      <c r="D18" s="21"/>
      <c r="E18" s="21"/>
      <c r="F18" s="21"/>
      <c r="G18" s="21"/>
      <c r="H18" s="21"/>
      <c r="I18" s="21"/>
      <c r="J18" s="21"/>
    </row>
    <row r="19" spans="1:10" s="2" customFormat="1" hidden="1">
      <c r="A19" s="16"/>
      <c r="B19" s="16"/>
      <c r="C19" s="23" t="s">
        <v>68</v>
      </c>
      <c r="D19" s="21"/>
      <c r="E19" s="21"/>
      <c r="F19" s="21"/>
      <c r="G19" s="21"/>
      <c r="H19" s="21"/>
      <c r="I19" s="21"/>
      <c r="J19" s="21"/>
    </row>
    <row r="20" spans="1:10" s="2" customFormat="1" hidden="1">
      <c r="A20" s="16"/>
      <c r="B20" s="16"/>
      <c r="C20" s="23" t="s">
        <v>69</v>
      </c>
      <c r="D20" s="21"/>
      <c r="E20" s="21"/>
      <c r="F20" s="21"/>
      <c r="G20" s="21"/>
      <c r="H20" s="21"/>
      <c r="I20" s="21"/>
      <c r="J20" s="21"/>
    </row>
    <row r="21" spans="1:10" s="2" customFormat="1" hidden="1">
      <c r="A21" s="16"/>
      <c r="B21" s="16"/>
      <c r="C21" s="19" t="s">
        <v>47</v>
      </c>
      <c r="D21" s="21">
        <v>-1499.2874574065499</v>
      </c>
      <c r="E21" s="21">
        <v>1931.98479929021</v>
      </c>
      <c r="F21" s="21">
        <v>2572.66854603091</v>
      </c>
      <c r="G21" s="21">
        <v>-400.29131076278298</v>
      </c>
      <c r="H21" s="21">
        <v>-594.046493527557</v>
      </c>
      <c r="I21" s="21">
        <v>-594</v>
      </c>
      <c r="J21" s="21"/>
    </row>
    <row r="22" spans="1:10" s="2" customFormat="1" hidden="1">
      <c r="A22" s="16"/>
      <c r="B22" s="16"/>
      <c r="C22" s="23" t="s">
        <v>50</v>
      </c>
      <c r="D22" s="21"/>
      <c r="E22" s="21"/>
      <c r="F22" s="21"/>
      <c r="G22" s="21"/>
      <c r="H22" s="21"/>
      <c r="I22" s="21"/>
      <c r="J22" s="21"/>
    </row>
    <row r="23" spans="1:10" s="2" customFormat="1" hidden="1">
      <c r="A23" s="16"/>
      <c r="B23" s="16"/>
      <c r="C23" s="23" t="s">
        <v>68</v>
      </c>
      <c r="D23" s="21"/>
      <c r="E23" s="21"/>
      <c r="F23" s="21"/>
      <c r="G23" s="21"/>
      <c r="H23" s="21"/>
      <c r="I23" s="21"/>
      <c r="J23" s="21"/>
    </row>
    <row r="24" spans="1:10" s="2" customFormat="1" hidden="1">
      <c r="A24" s="16"/>
      <c r="B24" s="16"/>
      <c r="C24" s="23" t="s">
        <v>69</v>
      </c>
      <c r="D24" s="21"/>
      <c r="E24" s="21"/>
      <c r="F24" s="21"/>
      <c r="G24" s="21"/>
      <c r="H24" s="21"/>
      <c r="I24" s="21"/>
      <c r="J24" s="21"/>
    </row>
    <row r="25" spans="1:10" s="2" customFormat="1" hidden="1">
      <c r="A25" s="16"/>
      <c r="B25" s="16"/>
      <c r="C25" s="23" t="s">
        <v>52</v>
      </c>
      <c r="D25" s="21"/>
      <c r="E25" s="21"/>
      <c r="F25" s="21"/>
      <c r="G25" s="21"/>
      <c r="H25" s="21"/>
      <c r="I25" s="21"/>
      <c r="J25" s="21"/>
    </row>
    <row r="26" spans="1:10" s="2" customFormat="1" hidden="1">
      <c r="A26" s="16"/>
      <c r="B26" s="16"/>
      <c r="C26" s="16" t="s">
        <v>19</v>
      </c>
      <c r="D26" s="24" t="s">
        <v>28</v>
      </c>
      <c r="E26" s="24" t="s">
        <v>28</v>
      </c>
      <c r="F26" s="24" t="s">
        <v>28</v>
      </c>
      <c r="G26" s="24" t="s">
        <v>28</v>
      </c>
      <c r="H26" s="24" t="s">
        <v>28</v>
      </c>
      <c r="I26" s="24" t="s">
        <v>28</v>
      </c>
      <c r="J26" s="24"/>
    </row>
    <row r="27" spans="1:10" s="2" customFormat="1" hidden="1">
      <c r="A27" s="16"/>
      <c r="B27" s="16"/>
      <c r="C27" s="19" t="s">
        <v>46</v>
      </c>
      <c r="D27" s="24" t="s">
        <v>28</v>
      </c>
      <c r="E27" s="24" t="s">
        <v>28</v>
      </c>
      <c r="F27" s="24" t="s">
        <v>28</v>
      </c>
      <c r="G27" s="24" t="s">
        <v>28</v>
      </c>
      <c r="H27" s="24" t="s">
        <v>28</v>
      </c>
      <c r="I27" s="24" t="s">
        <v>28</v>
      </c>
      <c r="J27" s="24"/>
    </row>
    <row r="28" spans="1:10" s="2" customFormat="1" hidden="1">
      <c r="A28" s="16"/>
      <c r="B28" s="16"/>
      <c r="C28" s="23" t="s">
        <v>50</v>
      </c>
      <c r="D28" s="24" t="s">
        <v>28</v>
      </c>
      <c r="E28" s="24" t="s">
        <v>28</v>
      </c>
      <c r="F28" s="24" t="s">
        <v>28</v>
      </c>
      <c r="G28" s="24" t="s">
        <v>28</v>
      </c>
      <c r="H28" s="24" t="s">
        <v>28</v>
      </c>
      <c r="I28" s="24" t="s">
        <v>28</v>
      </c>
      <c r="J28" s="24"/>
    </row>
    <row r="29" spans="1:10" s="2" customFormat="1" hidden="1">
      <c r="A29" s="16"/>
      <c r="B29" s="16"/>
      <c r="C29" s="23" t="s">
        <v>68</v>
      </c>
      <c r="D29" s="24" t="s">
        <v>28</v>
      </c>
      <c r="E29" s="24" t="s">
        <v>28</v>
      </c>
      <c r="F29" s="24" t="s">
        <v>28</v>
      </c>
      <c r="G29" s="24" t="s">
        <v>28</v>
      </c>
      <c r="H29" s="24" t="s">
        <v>28</v>
      </c>
      <c r="I29" s="24" t="s">
        <v>28</v>
      </c>
      <c r="J29" s="24"/>
    </row>
    <row r="30" spans="1:10" s="2" customFormat="1" hidden="1">
      <c r="A30" s="16"/>
      <c r="B30" s="16"/>
      <c r="C30" s="23" t="s">
        <v>69</v>
      </c>
      <c r="D30" s="24" t="s">
        <v>28</v>
      </c>
      <c r="E30" s="24" t="s">
        <v>28</v>
      </c>
      <c r="F30" s="24" t="s">
        <v>28</v>
      </c>
      <c r="G30" s="24" t="s">
        <v>28</v>
      </c>
      <c r="H30" s="24" t="s">
        <v>28</v>
      </c>
      <c r="I30" s="24" t="s">
        <v>28</v>
      </c>
      <c r="J30" s="24"/>
    </row>
    <row r="31" spans="1:10" s="2" customFormat="1" hidden="1">
      <c r="A31" s="16"/>
      <c r="B31" s="16"/>
      <c r="C31" s="19" t="s">
        <v>47</v>
      </c>
      <c r="D31" s="24" t="s">
        <v>28</v>
      </c>
      <c r="E31" s="24" t="s">
        <v>28</v>
      </c>
      <c r="F31" s="24" t="s">
        <v>28</v>
      </c>
      <c r="G31" s="24" t="s">
        <v>28</v>
      </c>
      <c r="H31" s="24" t="s">
        <v>28</v>
      </c>
      <c r="I31" s="24" t="s">
        <v>28</v>
      </c>
      <c r="J31" s="24"/>
    </row>
    <row r="32" spans="1:10" s="2" customFormat="1" hidden="1">
      <c r="A32" s="16"/>
      <c r="B32" s="16"/>
      <c r="C32" s="23" t="s">
        <v>50</v>
      </c>
      <c r="D32" s="24" t="s">
        <v>28</v>
      </c>
      <c r="E32" s="24" t="s">
        <v>28</v>
      </c>
      <c r="F32" s="24" t="s">
        <v>28</v>
      </c>
      <c r="G32" s="24" t="s">
        <v>28</v>
      </c>
      <c r="H32" s="24" t="s">
        <v>28</v>
      </c>
      <c r="I32" s="24" t="s">
        <v>28</v>
      </c>
      <c r="J32" s="24"/>
    </row>
    <row r="33" spans="1:10" s="2" customFormat="1" hidden="1">
      <c r="A33" s="16"/>
      <c r="B33" s="16"/>
      <c r="C33" s="23" t="s">
        <v>68</v>
      </c>
      <c r="D33" s="24" t="s">
        <v>28</v>
      </c>
      <c r="E33" s="24" t="s">
        <v>28</v>
      </c>
      <c r="F33" s="24" t="s">
        <v>28</v>
      </c>
      <c r="G33" s="24" t="s">
        <v>28</v>
      </c>
      <c r="H33" s="24" t="s">
        <v>28</v>
      </c>
      <c r="I33" s="24" t="s">
        <v>28</v>
      </c>
      <c r="J33" s="24"/>
    </row>
    <row r="34" spans="1:10" s="2" customFormat="1" hidden="1">
      <c r="A34" s="16"/>
      <c r="B34" s="16"/>
      <c r="C34" s="23" t="s">
        <v>52</v>
      </c>
      <c r="D34" s="24" t="s">
        <v>28</v>
      </c>
      <c r="E34" s="24" t="s">
        <v>28</v>
      </c>
      <c r="F34" s="24" t="s">
        <v>28</v>
      </c>
      <c r="G34" s="24" t="s">
        <v>28</v>
      </c>
      <c r="H34" s="24" t="s">
        <v>28</v>
      </c>
      <c r="I34" s="24" t="s">
        <v>28</v>
      </c>
      <c r="J34" s="24"/>
    </row>
    <row r="35" spans="1:10" s="2" customFormat="1" hidden="1">
      <c r="A35" s="16"/>
      <c r="B35" s="16"/>
      <c r="C35" s="23"/>
      <c r="D35" s="24"/>
      <c r="E35" s="24"/>
      <c r="F35" s="24"/>
      <c r="G35" s="24"/>
      <c r="H35" s="24"/>
      <c r="I35" s="24"/>
      <c r="J35" s="24"/>
    </row>
    <row r="36" spans="1:10" s="1" customFormat="1" hidden="1">
      <c r="A36" s="12"/>
      <c r="B36" s="12" t="s">
        <v>20</v>
      </c>
      <c r="C36" s="12"/>
      <c r="D36" s="13">
        <f t="shared" ref="D36:I36" si="5">D37-D69</f>
        <v>2733.9668695627042</v>
      </c>
      <c r="E36" s="13">
        <f t="shared" si="5"/>
        <v>-1949.5358410865588</v>
      </c>
      <c r="F36" s="13">
        <f t="shared" si="5"/>
        <v>-486.75335047541654</v>
      </c>
      <c r="G36" s="13">
        <f t="shared" si="5"/>
        <v>433.36970073572706</v>
      </c>
      <c r="H36" s="13">
        <f t="shared" si="5"/>
        <v>2258.76826237155</v>
      </c>
      <c r="I36" s="13">
        <f t="shared" si="5"/>
        <v>1841.2278111374621</v>
      </c>
      <c r="J36" s="13"/>
    </row>
    <row r="37" spans="1:10" s="2" customFormat="1" hidden="1">
      <c r="A37" s="16"/>
      <c r="B37" s="16"/>
      <c r="C37" s="16" t="s">
        <v>18</v>
      </c>
      <c r="D37" s="21">
        <f t="shared" ref="D37:I37" si="6">D38+D47+D55+D62+D39</f>
        <v>2940.3919068828882</v>
      </c>
      <c r="E37" s="21">
        <f t="shared" si="6"/>
        <v>384.57324377840905</v>
      </c>
      <c r="F37" s="21">
        <f t="shared" si="6"/>
        <v>-728.5556897592495</v>
      </c>
      <c r="G37" s="21">
        <f t="shared" si="6"/>
        <v>292.57431989837698</v>
      </c>
      <c r="H37" s="21">
        <f t="shared" si="6"/>
        <v>1196.4959230558204</v>
      </c>
      <c r="I37" s="21">
        <f t="shared" si="6"/>
        <v>1841.2278111374621</v>
      </c>
      <c r="J37" s="21"/>
    </row>
    <row r="38" spans="1:10" s="2" customFormat="1" hidden="1">
      <c r="A38" s="16"/>
      <c r="B38" s="16"/>
      <c r="C38" s="19" t="s">
        <v>48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/>
    </row>
    <row r="39" spans="1:10" s="2" customFormat="1" hidden="1">
      <c r="A39" s="16"/>
      <c r="B39" s="16"/>
      <c r="C39" s="19" t="s">
        <v>49</v>
      </c>
      <c r="D39" s="21">
        <f t="shared" ref="D39:G39" si="7">SUM(D40:D44)</f>
        <v>1891.748721785988</v>
      </c>
      <c r="E39" s="21">
        <f t="shared" si="7"/>
        <v>-1321.0531530620669</v>
      </c>
      <c r="F39" s="21">
        <f t="shared" si="7"/>
        <v>-1272.4490467304729</v>
      </c>
      <c r="G39" s="21">
        <f t="shared" si="7"/>
        <v>-589.970538541819</v>
      </c>
      <c r="H39" s="21">
        <v>336.00390357648303</v>
      </c>
      <c r="I39" s="21">
        <v>-39.6</v>
      </c>
      <c r="J39" s="21"/>
    </row>
    <row r="40" spans="1:10" s="2" customFormat="1" hidden="1">
      <c r="A40" s="16"/>
      <c r="B40" s="16"/>
      <c r="C40" s="23" t="s">
        <v>56</v>
      </c>
      <c r="D40" s="25"/>
      <c r="E40" s="25"/>
      <c r="F40" s="25"/>
      <c r="G40" s="25"/>
      <c r="H40" s="25"/>
      <c r="I40" s="25"/>
      <c r="J40" s="25"/>
    </row>
    <row r="41" spans="1:10" s="2" customFormat="1" hidden="1">
      <c r="A41" s="16"/>
      <c r="B41" s="16"/>
      <c r="C41" s="23" t="s">
        <v>50</v>
      </c>
      <c r="D41" s="21">
        <v>623.63561113398805</v>
      </c>
      <c r="E41" s="21">
        <v>-867.67079129606702</v>
      </c>
      <c r="F41" s="21">
        <v>-657.94962459897397</v>
      </c>
      <c r="G41" s="21">
        <v>-633.39414927603696</v>
      </c>
      <c r="H41" s="21">
        <v>198.38070052315001</v>
      </c>
      <c r="I41" s="21">
        <v>-590.20000000000005</v>
      </c>
      <c r="J41" s="21"/>
    </row>
    <row r="42" spans="1:10" s="2" customFormat="1" hidden="1">
      <c r="A42" s="16"/>
      <c r="B42" s="16"/>
      <c r="C42" s="23" t="s">
        <v>68</v>
      </c>
      <c r="D42" s="25"/>
      <c r="E42" s="25"/>
      <c r="F42" s="25"/>
      <c r="G42" s="25"/>
      <c r="H42" s="25"/>
      <c r="I42" s="25"/>
      <c r="J42" s="25"/>
    </row>
    <row r="43" spans="1:10" s="2" customFormat="1" hidden="1">
      <c r="A43" s="16"/>
      <c r="B43" s="16"/>
      <c r="C43" s="23" t="s">
        <v>51</v>
      </c>
      <c r="D43" s="25">
        <v>20.7624792800001</v>
      </c>
      <c r="E43" s="25">
        <v>336.45661601</v>
      </c>
      <c r="F43" s="25">
        <v>-814.62538465</v>
      </c>
      <c r="G43" s="25">
        <v>-100.65899647000001</v>
      </c>
      <c r="H43" s="25">
        <v>16.214881720000001</v>
      </c>
      <c r="I43" s="25">
        <v>-29.7</v>
      </c>
      <c r="J43" s="25"/>
    </row>
    <row r="44" spans="1:10" s="2" customFormat="1" hidden="1">
      <c r="A44" s="16"/>
      <c r="B44" s="16"/>
      <c r="C44" s="23" t="s">
        <v>52</v>
      </c>
      <c r="D44" s="21">
        <v>1247.350631372</v>
      </c>
      <c r="E44" s="21">
        <v>-789.83897777599998</v>
      </c>
      <c r="F44" s="21">
        <v>200.12596251850101</v>
      </c>
      <c r="G44" s="21">
        <v>144.08260720421799</v>
      </c>
      <c r="H44" s="21">
        <v>121.40832133333301</v>
      </c>
      <c r="I44" s="21">
        <v>580.20000000000005</v>
      </c>
      <c r="J44" s="21"/>
    </row>
    <row r="45" spans="1:10" s="2" customFormat="1" hidden="1">
      <c r="A45" s="16"/>
      <c r="B45" s="16"/>
      <c r="C45" s="26" t="s">
        <v>51</v>
      </c>
      <c r="D45" s="21"/>
      <c r="E45" s="21"/>
      <c r="F45" s="21"/>
      <c r="G45" s="21"/>
      <c r="H45" s="21"/>
      <c r="I45" s="21"/>
      <c r="J45" s="21"/>
    </row>
    <row r="46" spans="1:10" s="2" customFormat="1" hidden="1">
      <c r="A46" s="16"/>
      <c r="B46" s="16"/>
      <c r="C46" s="26" t="s">
        <v>70</v>
      </c>
      <c r="D46" s="21"/>
      <c r="E46" s="21"/>
      <c r="F46" s="21"/>
      <c r="G46" s="21"/>
      <c r="H46" s="21"/>
      <c r="I46" s="21"/>
      <c r="J46" s="21"/>
    </row>
    <row r="47" spans="1:10" s="2" customFormat="1" hidden="1">
      <c r="A47" s="16"/>
      <c r="B47" s="16"/>
      <c r="C47" s="19" t="s">
        <v>53</v>
      </c>
      <c r="D47" s="21">
        <f t="shared" ref="D47:I47" si="8">SUM(D48:D52)</f>
        <v>91.284816767724109</v>
      </c>
      <c r="E47" s="21">
        <f t="shared" si="8"/>
        <v>355.74737245465599</v>
      </c>
      <c r="F47" s="21">
        <f t="shared" si="8"/>
        <v>32.908489993611397</v>
      </c>
      <c r="G47" s="21">
        <f t="shared" si="8"/>
        <v>184.58469941794002</v>
      </c>
      <c r="H47" s="21">
        <f t="shared" si="8"/>
        <v>28.693729220012401</v>
      </c>
      <c r="I47" s="21">
        <f t="shared" si="8"/>
        <v>510.42781113746202</v>
      </c>
      <c r="J47" s="21"/>
    </row>
    <row r="48" spans="1:10" s="2" customFormat="1" hidden="1">
      <c r="A48" s="16"/>
      <c r="B48" s="16"/>
      <c r="C48" s="23" t="s">
        <v>56</v>
      </c>
      <c r="D48" s="25"/>
      <c r="E48" s="25"/>
      <c r="F48" s="25"/>
      <c r="G48" s="25"/>
      <c r="H48" s="25"/>
      <c r="I48" s="25"/>
      <c r="J48" s="25"/>
    </row>
    <row r="49" spans="1:10" s="2" customFormat="1" hidden="1">
      <c r="A49" s="16"/>
      <c r="B49" s="16"/>
      <c r="C49" s="23" t="s">
        <v>50</v>
      </c>
      <c r="D49" s="21">
        <v>91.312246997724102</v>
      </c>
      <c r="E49" s="21">
        <v>355.94322393465598</v>
      </c>
      <c r="F49" s="21">
        <v>31.340311533611398</v>
      </c>
      <c r="G49" s="21">
        <v>184.62476681794001</v>
      </c>
      <c r="H49" s="21">
        <v>28.675215797972399</v>
      </c>
      <c r="I49" s="21">
        <v>509.55692698440299</v>
      </c>
      <c r="J49" s="21"/>
    </row>
    <row r="50" spans="1:10" s="2" customFormat="1" hidden="1">
      <c r="A50" s="16"/>
      <c r="B50" s="16"/>
      <c r="C50" s="23" t="s">
        <v>68</v>
      </c>
      <c r="D50" s="25"/>
      <c r="E50" s="25"/>
      <c r="F50" s="25"/>
      <c r="G50" s="25"/>
      <c r="H50" s="25"/>
      <c r="I50" s="25"/>
      <c r="J50" s="25"/>
    </row>
    <row r="51" spans="1:10" s="2" customFormat="1" hidden="1">
      <c r="A51" s="16"/>
      <c r="B51" s="16"/>
      <c r="C51" s="23" t="s">
        <v>51</v>
      </c>
      <c r="D51" s="25">
        <v>-2.743023E-2</v>
      </c>
      <c r="E51" s="25">
        <v>-0.19585147999999999</v>
      </c>
      <c r="F51" s="25">
        <v>1.5681784599999999</v>
      </c>
      <c r="G51" s="25">
        <v>-4.0067399999999698E-2</v>
      </c>
      <c r="H51" s="25">
        <v>1.8513422040000001E-2</v>
      </c>
      <c r="I51" s="25">
        <v>0.87088415305901501</v>
      </c>
      <c r="J51" s="25"/>
    </row>
    <row r="52" spans="1:10" s="2" customFormat="1" hidden="1">
      <c r="A52" s="16"/>
      <c r="B52" s="16"/>
      <c r="C52" s="23" t="s">
        <v>52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28">
        <v>0</v>
      </c>
      <c r="J52" s="28"/>
    </row>
    <row r="53" spans="1:10" s="2" customFormat="1" hidden="1">
      <c r="A53" s="16"/>
      <c r="B53" s="16"/>
      <c r="C53" s="26" t="s">
        <v>51</v>
      </c>
      <c r="D53" s="21"/>
      <c r="E53" s="21"/>
      <c r="F53" s="21"/>
      <c r="G53" s="21"/>
      <c r="H53" s="21"/>
      <c r="I53" s="21"/>
      <c r="J53" s="21"/>
    </row>
    <row r="54" spans="1:10" s="2" customFormat="1" hidden="1">
      <c r="A54" s="16"/>
      <c r="B54" s="16"/>
      <c r="C54" s="26" t="s">
        <v>70</v>
      </c>
      <c r="D54" s="21"/>
      <c r="E54" s="21"/>
      <c r="F54" s="21"/>
      <c r="G54" s="21"/>
      <c r="H54" s="21"/>
      <c r="I54" s="21"/>
      <c r="J54" s="21"/>
    </row>
    <row r="55" spans="1:10" s="2" customFormat="1" hidden="1">
      <c r="A55" s="16"/>
      <c r="B55" s="16"/>
      <c r="C55" s="19" t="s">
        <v>54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/>
    </row>
    <row r="56" spans="1:10" s="2" customFormat="1" hidden="1">
      <c r="A56" s="16"/>
      <c r="B56" s="16"/>
      <c r="C56" s="23" t="s">
        <v>56</v>
      </c>
      <c r="D56" s="21"/>
      <c r="E56" s="21"/>
      <c r="F56" s="21"/>
      <c r="G56" s="21"/>
      <c r="H56" s="21"/>
      <c r="I56" s="21"/>
      <c r="J56" s="21"/>
    </row>
    <row r="57" spans="1:10" s="2" customFormat="1" hidden="1">
      <c r="A57" s="16"/>
      <c r="B57" s="16"/>
      <c r="C57" s="23" t="s">
        <v>50</v>
      </c>
      <c r="D57" s="21"/>
      <c r="E57" s="21"/>
      <c r="F57" s="21"/>
      <c r="G57" s="21"/>
      <c r="H57" s="21"/>
      <c r="I57" s="21"/>
      <c r="J57" s="21"/>
    </row>
    <row r="58" spans="1:10" s="2" customFormat="1" hidden="1">
      <c r="A58" s="16"/>
      <c r="B58" s="16"/>
      <c r="C58" s="23" t="s">
        <v>68</v>
      </c>
      <c r="D58" s="21"/>
      <c r="E58" s="21"/>
      <c r="F58" s="21"/>
      <c r="G58" s="21"/>
      <c r="H58" s="21"/>
      <c r="I58" s="21"/>
      <c r="J58" s="21"/>
    </row>
    <row r="59" spans="1:10" s="2" customFormat="1" hidden="1">
      <c r="A59" s="16"/>
      <c r="B59" s="16"/>
      <c r="C59" s="23" t="s">
        <v>52</v>
      </c>
      <c r="D59" s="21"/>
      <c r="E59" s="21"/>
      <c r="F59" s="21"/>
      <c r="G59" s="21"/>
      <c r="H59" s="21"/>
      <c r="I59" s="21"/>
      <c r="J59" s="21"/>
    </row>
    <row r="60" spans="1:10" s="2" customFormat="1" hidden="1">
      <c r="A60" s="16"/>
      <c r="B60" s="16"/>
      <c r="C60" s="26" t="s">
        <v>51</v>
      </c>
      <c r="D60" s="21"/>
      <c r="E60" s="21"/>
      <c r="F60" s="21"/>
      <c r="G60" s="21"/>
      <c r="H60" s="21"/>
      <c r="I60" s="21"/>
      <c r="J60" s="21"/>
    </row>
    <row r="61" spans="1:10" s="2" customFormat="1" hidden="1">
      <c r="A61" s="16"/>
      <c r="B61" s="16"/>
      <c r="C61" s="26" t="s">
        <v>70</v>
      </c>
      <c r="D61" s="21"/>
      <c r="E61" s="21"/>
      <c r="F61" s="21"/>
      <c r="G61" s="21"/>
      <c r="H61" s="21"/>
      <c r="I61" s="21"/>
      <c r="J61" s="21"/>
    </row>
    <row r="62" spans="1:10" s="2" customFormat="1" hidden="1">
      <c r="A62" s="16"/>
      <c r="B62" s="16"/>
      <c r="C62" s="19" t="s">
        <v>55</v>
      </c>
      <c r="D62" s="21">
        <v>957.35836832917596</v>
      </c>
      <c r="E62" s="21">
        <v>1349.87902438582</v>
      </c>
      <c r="F62" s="21">
        <v>510.984866977612</v>
      </c>
      <c r="G62" s="21">
        <v>697.96015902225599</v>
      </c>
      <c r="H62" s="21">
        <v>831.79829025932497</v>
      </c>
      <c r="I62" s="21">
        <v>1370.4</v>
      </c>
      <c r="J62" s="21"/>
    </row>
    <row r="63" spans="1:10" s="2" customFormat="1" hidden="1">
      <c r="A63" s="16"/>
      <c r="B63" s="16"/>
      <c r="C63" s="23" t="s">
        <v>56</v>
      </c>
      <c r="D63" s="21">
        <f>'[2]BOP MOF 2015'!$AJ$6/1000</f>
        <v>0.33</v>
      </c>
      <c r="E63" s="21">
        <f>'[2]BOP MOF 2015'!$AO$6/1000</f>
        <v>7.1999999999999995E-2</v>
      </c>
      <c r="F63" s="21">
        <f>'[2]BOP MOF 2015'!$AT$6/1000</f>
        <v>9.9000000000000005E-2</v>
      </c>
      <c r="G63" s="21">
        <f>'[2]BOP MOF 2015'!$AY$6/1000</f>
        <v>0.22796940000000199</v>
      </c>
      <c r="H63" s="21">
        <v>0</v>
      </c>
      <c r="I63" s="21">
        <v>0</v>
      </c>
      <c r="J63" s="21"/>
    </row>
    <row r="64" spans="1:10" s="2" customFormat="1" hidden="1">
      <c r="A64" s="16"/>
      <c r="B64" s="16"/>
      <c r="C64" s="23" t="s">
        <v>50</v>
      </c>
      <c r="D64" s="27" t="s">
        <v>28</v>
      </c>
      <c r="E64" s="27" t="s">
        <v>28</v>
      </c>
      <c r="F64" s="27" t="s">
        <v>28</v>
      </c>
      <c r="G64" s="27" t="s">
        <v>28</v>
      </c>
      <c r="H64" s="27" t="s">
        <v>28</v>
      </c>
      <c r="I64" s="27" t="s">
        <v>28</v>
      </c>
      <c r="J64" s="27"/>
    </row>
    <row r="65" spans="1:10" s="2" customFormat="1" hidden="1">
      <c r="A65" s="16"/>
      <c r="B65" s="16"/>
      <c r="C65" s="23" t="s">
        <v>68</v>
      </c>
      <c r="D65" s="27">
        <f>'[2]BOP MOF 2015'!$AJ$15/1000</f>
        <v>30.315999999999999</v>
      </c>
      <c r="E65" s="27">
        <f>'[2]BOP MOF 2015'!$AO$15/1000</f>
        <v>30.92</v>
      </c>
      <c r="F65" s="27">
        <f>'[2]BOP MOF 2015'!$AT$15/1000</f>
        <v>24.508157845000003</v>
      </c>
      <c r="G65" s="27">
        <f>'[2]BOP MOF 2015'!$AY$15/1000</f>
        <v>23.555461545</v>
      </c>
      <c r="H65" s="27"/>
      <c r="I65" s="27"/>
      <c r="J65" s="27"/>
    </row>
    <row r="66" spans="1:10" s="2" customFormat="1" hidden="1">
      <c r="A66" s="16"/>
      <c r="B66" s="16"/>
      <c r="C66" s="23" t="s">
        <v>52</v>
      </c>
      <c r="D66" s="21">
        <f t="shared" ref="D66:H66" si="9">D67+D68</f>
        <v>0</v>
      </c>
      <c r="E66" s="21">
        <f t="shared" si="9"/>
        <v>0</v>
      </c>
      <c r="F66" s="21">
        <f t="shared" si="9"/>
        <v>0</v>
      </c>
      <c r="G66" s="21">
        <f t="shared" si="9"/>
        <v>0</v>
      </c>
      <c r="H66" s="21">
        <f t="shared" si="9"/>
        <v>0</v>
      </c>
      <c r="I66" s="21"/>
      <c r="J66" s="21"/>
    </row>
    <row r="67" spans="1:10" s="2" customFormat="1" hidden="1">
      <c r="A67" s="16"/>
      <c r="B67" s="16"/>
      <c r="C67" s="26" t="s">
        <v>51</v>
      </c>
      <c r="D67" s="21"/>
      <c r="E67" s="21"/>
      <c r="F67" s="21"/>
      <c r="G67" s="21"/>
      <c r="H67" s="21"/>
      <c r="I67" s="21"/>
      <c r="J67" s="21"/>
    </row>
    <row r="68" spans="1:10" s="2" customFormat="1" hidden="1">
      <c r="A68" s="16"/>
      <c r="B68" s="16"/>
      <c r="C68" s="26" t="s">
        <v>70</v>
      </c>
      <c r="D68" s="21"/>
      <c r="E68" s="21"/>
      <c r="F68" s="21"/>
      <c r="G68" s="21"/>
      <c r="H68" s="21"/>
      <c r="I68" s="21"/>
      <c r="J68" s="21"/>
    </row>
    <row r="69" spans="1:10" s="2" customFormat="1" hidden="1">
      <c r="A69" s="16"/>
      <c r="B69" s="16"/>
      <c r="C69" s="16" t="s">
        <v>19</v>
      </c>
      <c r="D69" s="21">
        <f t="shared" ref="D69:I69" si="10">D70+D76+D83+D90+D71+D97</f>
        <v>206.42503732018403</v>
      </c>
      <c r="E69" s="21">
        <f t="shared" si="10"/>
        <v>2334.1090848649678</v>
      </c>
      <c r="F69" s="21">
        <f t="shared" si="10"/>
        <v>-241.80233928383296</v>
      </c>
      <c r="G69" s="21">
        <f t="shared" si="10"/>
        <v>-140.79538083735008</v>
      </c>
      <c r="H69" s="21">
        <f t="shared" si="10"/>
        <v>-1062.2723393157298</v>
      </c>
      <c r="I69" s="21">
        <f t="shared" si="10"/>
        <v>0</v>
      </c>
      <c r="J69" s="21"/>
    </row>
    <row r="70" spans="1:10" s="2" customFormat="1" hidden="1">
      <c r="A70" s="16"/>
      <c r="B70" s="16"/>
      <c r="C70" s="19" t="s">
        <v>48</v>
      </c>
      <c r="D70" s="25"/>
      <c r="E70" s="25"/>
      <c r="F70" s="25"/>
      <c r="G70" s="25"/>
      <c r="H70" s="25"/>
      <c r="I70" s="25"/>
      <c r="J70" s="25"/>
    </row>
    <row r="71" spans="1:10" s="2" customFormat="1" hidden="1">
      <c r="A71" s="16"/>
      <c r="B71" s="16"/>
      <c r="C71" s="19" t="s">
        <v>49</v>
      </c>
      <c r="D71" s="21">
        <f t="shared" ref="D71:G71" si="11">SUM(D72:D75)</f>
        <v>42.470354323000002</v>
      </c>
      <c r="E71" s="21">
        <f t="shared" si="11"/>
        <v>56.12129500399999</v>
      </c>
      <c r="F71" s="21">
        <f t="shared" si="11"/>
        <v>-175.43893193286391</v>
      </c>
      <c r="G71" s="21">
        <f t="shared" si="11"/>
        <v>-19.263556882082</v>
      </c>
      <c r="H71" s="21">
        <f t="shared" ref="H71" si="12">SUM(H72:H75)</f>
        <v>40.724640517604001</v>
      </c>
      <c r="I71" s="21"/>
      <c r="J71" s="21"/>
    </row>
    <row r="72" spans="1:10" s="2" customFormat="1" hidden="1">
      <c r="A72" s="16"/>
      <c r="B72" s="16"/>
      <c r="C72" s="23" t="s">
        <v>56</v>
      </c>
      <c r="D72" s="21">
        <v>-6.1208090000000097E-2</v>
      </c>
      <c r="E72" s="21">
        <v>167.93608209999999</v>
      </c>
      <c r="F72" s="21">
        <v>-113.44292689</v>
      </c>
      <c r="G72" s="21">
        <v>-53.149466869999998</v>
      </c>
      <c r="H72" s="21">
        <v>0.277507100000003</v>
      </c>
      <c r="I72" s="21"/>
      <c r="J72" s="21"/>
    </row>
    <row r="73" spans="1:10" s="2" customFormat="1" hidden="1">
      <c r="A73" s="16"/>
      <c r="B73" s="16"/>
      <c r="C73" s="23" t="s">
        <v>50</v>
      </c>
      <c r="D73" s="21">
        <v>42.531562413000003</v>
      </c>
      <c r="E73" s="21">
        <v>-41.287427288000004</v>
      </c>
      <c r="F73" s="21">
        <v>21.130256713135999</v>
      </c>
      <c r="G73" s="21">
        <v>33.885909987917998</v>
      </c>
      <c r="H73" s="21">
        <v>40.447133417604</v>
      </c>
      <c r="I73" s="21"/>
      <c r="J73" s="21"/>
    </row>
    <row r="74" spans="1:10" s="2" customFormat="1" hidden="1">
      <c r="A74" s="16"/>
      <c r="B74" s="16"/>
      <c r="C74" s="23" t="s">
        <v>68</v>
      </c>
      <c r="D74" s="25"/>
      <c r="E74" s="25"/>
      <c r="F74" s="25"/>
      <c r="G74" s="25"/>
      <c r="H74" s="25"/>
      <c r="I74" s="25"/>
      <c r="J74" s="25"/>
    </row>
    <row r="75" spans="1:10" s="2" customFormat="1" hidden="1">
      <c r="A75" s="16"/>
      <c r="B75" s="16"/>
      <c r="C75" s="23" t="s">
        <v>52</v>
      </c>
      <c r="D75" s="25">
        <v>0</v>
      </c>
      <c r="E75" s="25">
        <v>-70.527359808</v>
      </c>
      <c r="F75" s="25">
        <v>-83.126261755999906</v>
      </c>
      <c r="G75" s="25">
        <v>0</v>
      </c>
      <c r="H75" s="25">
        <v>0</v>
      </c>
      <c r="I75" s="25"/>
      <c r="J75" s="25"/>
    </row>
    <row r="76" spans="1:10" s="2" customFormat="1" hidden="1">
      <c r="A76" s="16"/>
      <c r="B76" s="16"/>
      <c r="C76" s="19" t="s">
        <v>53</v>
      </c>
      <c r="D76" s="21">
        <f t="shared" ref="D76:I76" si="13">SUM(D77:D80)</f>
        <v>-73.337223382815978</v>
      </c>
      <c r="E76" s="21">
        <f t="shared" si="13"/>
        <v>1788.2986078809679</v>
      </c>
      <c r="F76" s="21">
        <f t="shared" si="13"/>
        <v>628.60256264903092</v>
      </c>
      <c r="G76" s="21">
        <f t="shared" si="13"/>
        <v>-936.78068725874709</v>
      </c>
      <c r="H76" s="21">
        <f t="shared" si="13"/>
        <v>-1098.7374522702839</v>
      </c>
      <c r="I76" s="21">
        <f t="shared" si="13"/>
        <v>0</v>
      </c>
      <c r="J76" s="21"/>
    </row>
    <row r="77" spans="1:10" s="2" customFormat="1" hidden="1">
      <c r="A77" s="16"/>
      <c r="B77" s="16"/>
      <c r="C77" s="23" t="s">
        <v>56</v>
      </c>
      <c r="D77" s="25"/>
      <c r="E77" s="25"/>
      <c r="F77" s="25"/>
      <c r="G77" s="25"/>
      <c r="H77" s="25"/>
      <c r="I77" s="25"/>
      <c r="J77" s="25"/>
    </row>
    <row r="78" spans="1:10" s="2" customFormat="1" hidden="1">
      <c r="A78" s="16"/>
      <c r="B78" s="16"/>
      <c r="C78" s="23" t="s">
        <v>50</v>
      </c>
      <c r="D78" s="25">
        <v>263.88348961718401</v>
      </c>
      <c r="E78" s="25">
        <v>-364.69977431903197</v>
      </c>
      <c r="F78" s="25">
        <v>722.36056264903095</v>
      </c>
      <c r="G78" s="25">
        <v>-630.88618409208004</v>
      </c>
      <c r="H78" s="25">
        <v>-168.08207423695001</v>
      </c>
      <c r="I78" s="25"/>
      <c r="J78" s="25"/>
    </row>
    <row r="79" spans="1:10" s="2" customFormat="1" hidden="1">
      <c r="A79" s="16"/>
      <c r="B79" s="16"/>
      <c r="C79" s="23" t="s">
        <v>68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/>
      <c r="J79" s="18"/>
    </row>
    <row r="80" spans="1:10" s="2" customFormat="1" hidden="1">
      <c r="A80" s="16"/>
      <c r="B80" s="16"/>
      <c r="C80" s="23" t="s">
        <v>52</v>
      </c>
      <c r="D80" s="21">
        <v>-337.22071299999999</v>
      </c>
      <c r="E80" s="21">
        <v>2152.9983821999999</v>
      </c>
      <c r="F80" s="21">
        <v>-93.757999999999996</v>
      </c>
      <c r="G80" s="21">
        <v>-305.89450316666699</v>
      </c>
      <c r="H80" s="21">
        <v>-930.65537803333405</v>
      </c>
      <c r="I80" s="21"/>
      <c r="J80" s="21"/>
    </row>
    <row r="81" spans="1:10" s="2" customFormat="1" hidden="1">
      <c r="A81" s="16"/>
      <c r="B81" s="16"/>
      <c r="C81" s="26" t="s">
        <v>51</v>
      </c>
      <c r="D81" s="25"/>
      <c r="E81" s="25"/>
      <c r="F81" s="25"/>
      <c r="G81" s="25"/>
      <c r="H81" s="25"/>
      <c r="I81" s="25"/>
      <c r="J81" s="25"/>
    </row>
    <row r="82" spans="1:10" s="2" customFormat="1" hidden="1">
      <c r="A82" s="16"/>
      <c r="B82" s="16"/>
      <c r="C82" s="26" t="s">
        <v>70</v>
      </c>
      <c r="D82" s="21"/>
      <c r="E82" s="21"/>
      <c r="F82" s="21"/>
      <c r="G82" s="21"/>
      <c r="H82" s="21"/>
      <c r="I82" s="21"/>
      <c r="J82" s="21"/>
    </row>
    <row r="83" spans="1:10" s="2" customFormat="1" hidden="1">
      <c r="A83" s="16"/>
      <c r="B83" s="16"/>
      <c r="C83" s="19" t="s">
        <v>54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8"/>
    </row>
    <row r="84" spans="1:10" s="2" customFormat="1" hidden="1">
      <c r="A84" s="16"/>
      <c r="B84" s="16"/>
      <c r="C84" s="23" t="s">
        <v>56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/>
      <c r="J84" s="25"/>
    </row>
    <row r="85" spans="1:10" s="2" customFormat="1" hidden="1">
      <c r="A85" s="16"/>
      <c r="B85" s="16"/>
      <c r="C85" s="23" t="s">
        <v>50</v>
      </c>
      <c r="D85" s="25">
        <v>0</v>
      </c>
      <c r="E85" s="25">
        <v>0</v>
      </c>
      <c r="F85" s="25">
        <v>0</v>
      </c>
      <c r="G85" s="25">
        <v>0</v>
      </c>
      <c r="H85" s="25">
        <v>0</v>
      </c>
      <c r="I85" s="25"/>
      <c r="J85" s="25"/>
    </row>
    <row r="86" spans="1:10" s="2" customFormat="1" hidden="1">
      <c r="A86" s="16"/>
      <c r="B86" s="16"/>
      <c r="C86" s="23" t="s">
        <v>68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/>
      <c r="J86" s="25"/>
    </row>
    <row r="87" spans="1:10" s="2" customFormat="1" hidden="1">
      <c r="A87" s="16"/>
      <c r="B87" s="16"/>
      <c r="C87" s="23" t="s">
        <v>52</v>
      </c>
      <c r="D87" s="21">
        <f t="shared" ref="D87:H87" si="14">D88+D89</f>
        <v>172.755</v>
      </c>
      <c r="E87" s="21">
        <f t="shared" si="14"/>
        <v>-22.549535559999999</v>
      </c>
      <c r="F87" s="21">
        <f t="shared" si="14"/>
        <v>-176.45760357999998</v>
      </c>
      <c r="G87" s="21">
        <f t="shared" si="14"/>
        <v>6.9352108099999894</v>
      </c>
      <c r="H87" s="21">
        <f t="shared" si="14"/>
        <v>0</v>
      </c>
      <c r="I87" s="21"/>
      <c r="J87" s="21"/>
    </row>
    <row r="88" spans="1:10" s="2" customFormat="1" hidden="1">
      <c r="A88" s="16"/>
      <c r="B88" s="16"/>
      <c r="C88" s="26" t="s">
        <v>51</v>
      </c>
      <c r="D88" s="21">
        <f>'[3]BOP TC 2016'!$AJ$25/1000</f>
        <v>7.6269999999999998</v>
      </c>
      <c r="E88" s="21">
        <f>'[3]BOP TC 2016'!$AO$25/1000</f>
        <v>12.98746444</v>
      </c>
      <c r="F88" s="21">
        <f>'[3]BOP TC 2016'!$AT$25/1000</f>
        <v>-26.58469358</v>
      </c>
      <c r="G88" s="21">
        <f>'[3]BOP TC 2016'!$AY$25/1000</f>
        <v>0.39718081</v>
      </c>
      <c r="H88" s="21"/>
      <c r="I88" s="21"/>
      <c r="J88" s="21"/>
    </row>
    <row r="89" spans="1:10" s="2" customFormat="1" hidden="1">
      <c r="A89" s="16"/>
      <c r="B89" s="16"/>
      <c r="C89" s="26" t="s">
        <v>70</v>
      </c>
      <c r="D89" s="21">
        <f>'[3]BOP TC 2016'!$AJ$21/1000</f>
        <v>165.12799999999999</v>
      </c>
      <c r="E89" s="21">
        <f>'[3]BOP TC 2016'!$AO$21/1000</f>
        <v>-35.536999999999999</v>
      </c>
      <c r="F89" s="21">
        <f>'[3]BOP TC 2016'!$AT$21/1000</f>
        <v>-149.87290999999999</v>
      </c>
      <c r="G89" s="21">
        <f>'[3]BOP TC 2016'!$AY$21/1000</f>
        <v>6.5380299999999894</v>
      </c>
      <c r="H89" s="21"/>
      <c r="I89" s="21"/>
      <c r="J89" s="21"/>
    </row>
    <row r="90" spans="1:10" s="2" customFormat="1" hidden="1">
      <c r="A90" s="16"/>
      <c r="B90" s="16"/>
      <c r="C90" s="19" t="s">
        <v>57</v>
      </c>
      <c r="D90" s="21">
        <v>237.29190638</v>
      </c>
      <c r="E90" s="21">
        <v>489.68918198</v>
      </c>
      <c r="F90" s="21">
        <v>-694.96596999999997</v>
      </c>
      <c r="G90" s="21">
        <v>271.43700000000001</v>
      </c>
      <c r="H90" s="21">
        <f>('[1]T4 Financial BOP '!$CC$58+'[1]T4 Financial BOP '!$CC$59)/1000</f>
        <v>-4.2595275630498497</v>
      </c>
      <c r="I90" s="21"/>
      <c r="J90" s="21"/>
    </row>
    <row r="91" spans="1:10" s="2" customFormat="1" hidden="1">
      <c r="A91" s="16"/>
      <c r="B91" s="16"/>
      <c r="C91" s="23" t="s">
        <v>56</v>
      </c>
      <c r="D91" s="25">
        <v>0</v>
      </c>
      <c r="E91" s="25">
        <v>0</v>
      </c>
      <c r="F91" s="25">
        <v>0</v>
      </c>
      <c r="G91" s="25">
        <v>0</v>
      </c>
      <c r="H91" s="25">
        <v>0</v>
      </c>
      <c r="I91" s="25"/>
      <c r="J91" s="25"/>
    </row>
    <row r="92" spans="1:10" s="2" customFormat="1" hidden="1">
      <c r="A92" s="16"/>
      <c r="B92" s="16"/>
      <c r="C92" s="23" t="s">
        <v>50</v>
      </c>
      <c r="D92" s="25">
        <v>0</v>
      </c>
      <c r="E92" s="25">
        <v>0</v>
      </c>
      <c r="F92" s="25">
        <v>0</v>
      </c>
      <c r="G92" s="25">
        <v>0</v>
      </c>
      <c r="H92" s="25">
        <v>0</v>
      </c>
      <c r="I92" s="25"/>
      <c r="J92" s="25"/>
    </row>
    <row r="93" spans="1:10" s="2" customFormat="1" hidden="1">
      <c r="A93" s="16"/>
      <c r="B93" s="16"/>
      <c r="C93" s="23" t="s">
        <v>68</v>
      </c>
      <c r="D93" s="25"/>
      <c r="E93" s="25"/>
      <c r="F93" s="25"/>
      <c r="G93" s="25"/>
      <c r="H93" s="25"/>
      <c r="I93" s="25"/>
      <c r="J93" s="25"/>
    </row>
    <row r="94" spans="1:10" s="2" customFormat="1" hidden="1">
      <c r="A94" s="16"/>
      <c r="B94" s="16"/>
      <c r="C94" s="23" t="s">
        <v>52</v>
      </c>
      <c r="D94" s="21"/>
      <c r="E94" s="21"/>
      <c r="F94" s="21"/>
      <c r="G94" s="21"/>
      <c r="H94" s="21"/>
      <c r="I94" s="21"/>
      <c r="J94" s="21"/>
    </row>
    <row r="95" spans="1:10" s="2" customFormat="1" hidden="1">
      <c r="A95" s="16"/>
      <c r="B95" s="16"/>
      <c r="C95" s="26" t="s">
        <v>51</v>
      </c>
      <c r="D95" s="21"/>
      <c r="E95" s="21"/>
      <c r="F95" s="21"/>
      <c r="G95" s="21"/>
      <c r="H95" s="21"/>
      <c r="I95" s="21"/>
      <c r="J95" s="21"/>
    </row>
    <row r="96" spans="1:10" s="2" customFormat="1" hidden="1">
      <c r="A96" s="16"/>
      <c r="B96" s="16"/>
      <c r="C96" s="26" t="s">
        <v>70</v>
      </c>
      <c r="D96" s="21"/>
      <c r="E96" s="21"/>
      <c r="F96" s="21"/>
      <c r="G96" s="21"/>
      <c r="H96" s="21"/>
      <c r="I96" s="21"/>
      <c r="J96" s="21"/>
    </row>
    <row r="97" spans="1:10" s="2" customFormat="1" hidden="1">
      <c r="A97" s="16"/>
      <c r="B97" s="16"/>
      <c r="C97" s="19" t="s">
        <v>58</v>
      </c>
      <c r="D97" s="21">
        <v>0</v>
      </c>
      <c r="E97" s="21">
        <v>0</v>
      </c>
      <c r="F97" s="21">
        <v>0</v>
      </c>
      <c r="G97" s="21">
        <v>543.81186330347896</v>
      </c>
      <c r="H97" s="21">
        <v>0</v>
      </c>
      <c r="I97" s="21"/>
      <c r="J97" s="21"/>
    </row>
    <row r="98" spans="1:10" s="2" customFormat="1" hidden="1">
      <c r="A98" s="16"/>
      <c r="B98" s="16"/>
      <c r="C98" s="19"/>
      <c r="D98" s="21"/>
      <c r="E98" s="21"/>
      <c r="F98" s="21"/>
      <c r="G98" s="21"/>
      <c r="H98" s="21"/>
      <c r="I98" s="21"/>
      <c r="J98" s="21"/>
    </row>
    <row r="99" spans="1:10" s="1" customFormat="1">
      <c r="A99" s="12" t="s">
        <v>21</v>
      </c>
      <c r="B99" s="12"/>
      <c r="C99" s="12"/>
      <c r="D99" s="13">
        <f t="shared" ref="D99:H99" si="15">D100+D101+D102+D103</f>
        <v>-18.897862699999994</v>
      </c>
      <c r="E99" s="13">
        <f t="shared" si="15"/>
        <v>1031.8540265080007</v>
      </c>
      <c r="F99" s="13">
        <f t="shared" si="15"/>
        <v>-611.41501639041167</v>
      </c>
      <c r="G99" s="13">
        <f t="shared" si="15"/>
        <v>1472.7665845567858</v>
      </c>
      <c r="H99" s="13">
        <f t="shared" si="15"/>
        <v>106.63725586719698</v>
      </c>
      <c r="I99" s="13">
        <v>-938.4</v>
      </c>
      <c r="J99" s="13">
        <v>-402.8727675441184</v>
      </c>
    </row>
    <row r="100" spans="1:10">
      <c r="A100" s="29"/>
      <c r="B100" s="29"/>
      <c r="C100" s="19" t="s">
        <v>59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</row>
    <row r="101" spans="1:10">
      <c r="A101" s="29"/>
      <c r="B101" s="29"/>
      <c r="C101" s="19" t="s">
        <v>58</v>
      </c>
      <c r="D101" s="25">
        <v>0.65983999999999998</v>
      </c>
      <c r="E101" s="25">
        <v>0.79189641800001298</v>
      </c>
      <c r="F101" s="25">
        <v>0.24151803958764401</v>
      </c>
      <c r="G101" s="25">
        <v>556.73422933678796</v>
      </c>
      <c r="H101" s="25">
        <v>0.58795985719468002</v>
      </c>
      <c r="I101" s="25">
        <v>2.7</v>
      </c>
      <c r="J101" s="25">
        <v>1.57472767588048</v>
      </c>
    </row>
    <row r="102" spans="1:10">
      <c r="A102" s="29"/>
      <c r="B102" s="29"/>
      <c r="C102" s="19" t="s">
        <v>60</v>
      </c>
      <c r="D102" s="18">
        <v>0</v>
      </c>
      <c r="E102" s="18">
        <v>0</v>
      </c>
      <c r="F102" s="18">
        <v>0</v>
      </c>
      <c r="G102" s="18">
        <v>0</v>
      </c>
      <c r="H102" s="18">
        <v>0</v>
      </c>
      <c r="I102" s="18">
        <v>0</v>
      </c>
      <c r="J102" s="18">
        <v>0</v>
      </c>
    </row>
    <row r="103" spans="1:10">
      <c r="A103" s="29"/>
      <c r="B103" s="29"/>
      <c r="C103" s="19" t="s">
        <v>61</v>
      </c>
      <c r="D103" s="25">
        <f t="shared" ref="D103:H103" si="16">D104+D105+D108+D109</f>
        <v>-19.557702699999993</v>
      </c>
      <c r="E103" s="25">
        <f t="shared" si="16"/>
        <v>1031.0621300900007</v>
      </c>
      <c r="F103" s="25">
        <f t="shared" si="16"/>
        <v>-611.65653442999928</v>
      </c>
      <c r="G103" s="25">
        <f t="shared" si="16"/>
        <v>916.03235521999784</v>
      </c>
      <c r="H103" s="25">
        <f t="shared" si="16"/>
        <v>106.04929601000231</v>
      </c>
      <c r="I103" s="25">
        <v>-941.1</v>
      </c>
      <c r="J103" s="25">
        <v>-404.44749521999887</v>
      </c>
    </row>
    <row r="104" spans="1:10">
      <c r="A104" s="29"/>
      <c r="B104" s="29"/>
      <c r="C104" s="23" t="s">
        <v>49</v>
      </c>
      <c r="D104" s="25">
        <v>152.44788889</v>
      </c>
      <c r="E104" s="25">
        <v>906.40017495999996</v>
      </c>
      <c r="F104" s="25">
        <v>-665.85260301000005</v>
      </c>
      <c r="G104" s="25">
        <v>919.29386763000002</v>
      </c>
      <c r="H104" s="25">
        <v>181.73549686000001</v>
      </c>
      <c r="I104" s="25">
        <v>-747.9</v>
      </c>
      <c r="J104" s="25">
        <v>-500.86854947</v>
      </c>
    </row>
    <row r="105" spans="1:10">
      <c r="A105" s="29"/>
      <c r="B105" s="29"/>
      <c r="C105" s="23" t="s">
        <v>62</v>
      </c>
      <c r="D105" s="25">
        <f t="shared" ref="D105:H105" si="17">D106+D107</f>
        <v>-172.00559158999999</v>
      </c>
      <c r="E105" s="25">
        <f t="shared" si="17"/>
        <v>124.69910972000071</v>
      </c>
      <c r="F105" s="25">
        <f t="shared" si="17"/>
        <v>53.612842460000792</v>
      </c>
      <c r="G105" s="25">
        <f t="shared" si="17"/>
        <v>-2.8598820300020975</v>
      </c>
      <c r="H105" s="25">
        <f t="shared" si="17"/>
        <v>-75.906722019997702</v>
      </c>
      <c r="I105" s="25">
        <v>-192.8</v>
      </c>
      <c r="J105" s="25">
        <v>96.746258830001111</v>
      </c>
    </row>
    <row r="106" spans="1:10">
      <c r="A106" s="29"/>
      <c r="B106" s="29"/>
      <c r="C106" s="26" t="s">
        <v>47</v>
      </c>
      <c r="D106" s="25">
        <v>-278.69308059999997</v>
      </c>
      <c r="E106" s="25">
        <v>86.491299810000697</v>
      </c>
      <c r="F106" s="25">
        <v>71.408398890000797</v>
      </c>
      <c r="G106" s="25">
        <v>-55.230871550002099</v>
      </c>
      <c r="H106" s="25">
        <v>-19.440072109997701</v>
      </c>
      <c r="I106" s="25">
        <v>-196.6</v>
      </c>
      <c r="J106" s="25">
        <v>75.100731680001104</v>
      </c>
    </row>
    <row r="107" spans="1:10">
      <c r="A107" s="29"/>
      <c r="B107" s="29"/>
      <c r="C107" s="26" t="s">
        <v>46</v>
      </c>
      <c r="D107" s="25">
        <v>106.68748900999999</v>
      </c>
      <c r="E107" s="25">
        <v>38.207809910000002</v>
      </c>
      <c r="F107" s="25">
        <v>-17.795556430000001</v>
      </c>
      <c r="G107" s="25">
        <v>52.370989520000002</v>
      </c>
      <c r="H107" s="25">
        <v>-56.466649910000001</v>
      </c>
      <c r="I107" s="25">
        <v>3.8</v>
      </c>
      <c r="J107" s="25">
        <v>21.645527150000003</v>
      </c>
    </row>
    <row r="108" spans="1:10">
      <c r="A108" s="29"/>
      <c r="B108" s="29"/>
      <c r="C108" s="23" t="s">
        <v>63</v>
      </c>
      <c r="D108" s="25">
        <v>0</v>
      </c>
      <c r="E108" s="25">
        <v>-3.7154590000000001E-2</v>
      </c>
      <c r="F108" s="25">
        <v>0.58322611999999996</v>
      </c>
      <c r="G108" s="25">
        <v>-0.40163038000000001</v>
      </c>
      <c r="H108" s="25">
        <v>0.22052116999999999</v>
      </c>
      <c r="I108" s="25">
        <v>-0.4</v>
      </c>
      <c r="J108" s="25">
        <v>-0.32520458000000002</v>
      </c>
    </row>
    <row r="109" spans="1:10">
      <c r="A109" s="29"/>
      <c r="B109" s="29"/>
      <c r="C109" s="23" t="s">
        <v>64</v>
      </c>
      <c r="D109" s="18">
        <v>0</v>
      </c>
      <c r="E109" s="18">
        <v>0</v>
      </c>
      <c r="F109" s="18">
        <v>0</v>
      </c>
      <c r="G109" s="18">
        <v>0</v>
      </c>
      <c r="H109" s="18">
        <v>0</v>
      </c>
      <c r="I109" s="18">
        <v>0</v>
      </c>
      <c r="J109" s="18">
        <v>0</v>
      </c>
    </row>
    <row r="110" spans="1:10" s="2" customFormat="1">
      <c r="A110" s="30"/>
      <c r="B110" s="30"/>
      <c r="C110" s="30"/>
      <c r="D110" s="30"/>
      <c r="E110" s="30"/>
      <c r="F110" s="30"/>
      <c r="G110" s="30"/>
      <c r="H110" s="30"/>
      <c r="I110" s="30"/>
      <c r="J110" s="30"/>
    </row>
    <row r="111" spans="1:10" s="2" customFormat="1">
      <c r="A111" s="2" t="s">
        <v>23</v>
      </c>
    </row>
    <row r="112" spans="1:10" s="2" customFormat="1">
      <c r="A112" s="2" t="s">
        <v>65</v>
      </c>
    </row>
    <row r="113" spans="3:3">
      <c r="C113" s="2" t="s">
        <v>66</v>
      </c>
    </row>
  </sheetData>
  <mergeCells count="1">
    <mergeCell ref="A3:C4"/>
  </mergeCells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eb395c1-c26a-485a-a474-2edaaa77b21c">MKH52Q7RF5JS-327373520-252</_dlc_DocId>
    <_dlc_DocIdUrl xmlns="3eb395c1-c26a-485a-a474-2edaaa77b21c">
      <Url>https://deps.intra.gov.bn/divisions/DOS/_layouts/15/DocIdRedir.aspx?ID=MKH52Q7RF5JS-327373520-252</Url>
      <Description>MKH52Q7RF5JS-327373520-252</Description>
    </_dlc_DocIdUrl>
  </documentManagement>
</p:properties>
</file>

<file path=customXml/item3.xml><?xml version="1.0" encoding="utf-8"?>
<?mso-contentType ?>
<spe:Receivers xmlns:spe="http://schemas.microsoft.com/sharepoint/event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81D110-A083-47CE-A26C-7B8ECB2B29DF}">
  <ds:schemaRefs/>
</ds:datastoreItem>
</file>

<file path=customXml/itemProps2.xml><?xml version="1.0" encoding="utf-8"?>
<ds:datastoreItem xmlns:ds="http://schemas.openxmlformats.org/officeDocument/2006/customXml" ds:itemID="{1E57CC52-47A4-4247-90FA-B8DAD95A302B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3eb395c1-c26a-485a-a474-2edaaa77b21c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4427FBA-A527-4E5D-8ED1-07C80C5E3FC2}">
  <ds:schemaRefs/>
</ds:datastoreItem>
</file>

<file path=customXml/itemProps4.xml><?xml version="1.0" encoding="utf-8"?>
<ds:datastoreItem xmlns:ds="http://schemas.openxmlformats.org/officeDocument/2006/customXml" ds:itemID="{B4BECB2F-7338-4D16-A9D2-9F72608B77C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Table1</vt:lpstr>
      <vt:lpstr>Table2</vt:lpstr>
      <vt:lpstr>Table 3</vt:lpstr>
      <vt:lpstr>Ref Financial Account</vt:lpstr>
      <vt:lpstr>'Table 3'!Print_Area</vt:lpstr>
      <vt:lpstr>Table2!Print_Area</vt:lpstr>
      <vt:lpstr>'Table 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Bahrum H.K</dc:creator>
  <cp:lastModifiedBy>Aqilah Binti Hassan</cp:lastModifiedBy>
  <cp:lastPrinted>2025-09-23T06:18:15Z</cp:lastPrinted>
  <dcterms:created xsi:type="dcterms:W3CDTF">2013-05-09T07:18:00Z</dcterms:created>
  <dcterms:modified xsi:type="dcterms:W3CDTF">2025-10-02T06:53:33Z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  <property fmtid="{D5CDD505-2E9C-101B-9397-08002B2CF9AE}" pid="3" name="_dlc_DocIdItemGuid">
    <vt:lpwstr>75f437a3-46e9-4be4-8f7d-f6ce8d564878</vt:lpwstr>
  </property>
  <property fmtid="{D5CDD505-2E9C-101B-9397-08002B2CF9AE}" pid="4" name="ICV">
    <vt:lpwstr>42081006B785489A84440CDD4240C559_12</vt:lpwstr>
  </property>
  <property fmtid="{D5CDD505-2E9C-101B-9397-08002B2CF9AE}" pid="5" name="KSOProductBuildVer">
    <vt:lpwstr>1033-12.2.0.17562</vt:lpwstr>
  </property>
</Properties>
</file>